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87" firstSheet="2" activeTab="2"/>
  </bookViews>
  <sheets>
    <sheet name="Répartition" sheetId="1" r:id="rId1"/>
    <sheet name="LOI" sheetId="2" r:id="rId2"/>
    <sheet name="Répartition_sièges" sheetId="3" r:id="rId3"/>
  </sheets>
  <definedNames>
    <definedName name="_xlnm.Print_Area" localSheetId="0">'Répartition'!$A$1:$J$39</definedName>
    <definedName name="_xlnm.Print_Area" localSheetId="2">'Répartition_sièges'!$A$1:$O$48</definedName>
  </definedNames>
  <calcPr fullCalcOnLoad="1"/>
</workbook>
</file>

<file path=xl/sharedStrings.xml><?xml version="1.0" encoding="utf-8"?>
<sst xmlns="http://schemas.openxmlformats.org/spreadsheetml/2006/main" count="111" uniqueCount="67">
  <si>
    <t>Liste 1</t>
  </si>
  <si>
    <t>Liste 2</t>
  </si>
  <si>
    <t>Liste 3</t>
  </si>
  <si>
    <t>Liste 4</t>
  </si>
  <si>
    <t>Liste 5</t>
  </si>
  <si>
    <t>Pourcentage</t>
  </si>
  <si>
    <t>Nombre de sièges à la proportionnelle</t>
  </si>
  <si>
    <t>Sièges restant à pourvoir à la plus forte moyenne</t>
  </si>
  <si>
    <t>Moyennes 1</t>
  </si>
  <si>
    <t>Siège 1 à la plus forte moyenne</t>
  </si>
  <si>
    <t>Moyennes 2</t>
  </si>
  <si>
    <t>Siège 2 à la plus forte moyenne</t>
  </si>
  <si>
    <t xml:space="preserve">1 - Entrez le nombre de sièges à pourvoir </t>
  </si>
  <si>
    <t xml:space="preserve">2 - Entrez le nombre de suffrages de chaque liste </t>
  </si>
  <si>
    <t>ARTICLE L 262 du CODE ELECTORAL</t>
  </si>
  <si>
    <t>Au premier tour de scrutin, il est attribué à la liste qui a recueilli la majorité absolue des suffrages exprimés un nombre de sièges égal à la moitié du nombre des sièges à pourvoir, arrondi, le cas échéant, à l'entier supérieur lorsqu'il y a plus de quatre sièges à pourvoir et à l'entier inférieur lorsqu'il y a moins de quatre sièges à pourvoir. Cette attribution opérée, les autres sièges sont répartis entre toutes les listes à la représentation proportionnelle suivant la règle de la plus forte moyenne, sous réserve de l'application des dispositions du troisième alinéa ci-après.</t>
  </si>
  <si>
    <t>Si aucune liste n'a recueilli la majorité absolue des suffrages exprimés au premier tour, il est procédé à un deuxième tour. Il est attribué à la liste qui a obtenu le plus de voix un nombre de sièges égal à la moitié du nombre des sièges à pourvoir, arrondi, le cas échéant, à l'entier supérieur lorsqu'il y a plus de quatre sièges à pourvoir et à l'entier inférieur lorsqu'il y a moins de quatre sièges à pourvoir. En cas d'égalité de suffrages entre les listes arrivées en tête, ces sièges sont attribués à la liste dont les candidats ont la moyenne d'âge la plus élevée. Cette attribution opérée, les autres sièges sont répartis entre toutes les listes à la représentation proportionnelle suivant la règle de la plus forte moyenne, sous réserve de l'application des dispositions du troisième alinéa ci-après.</t>
  </si>
  <si>
    <t>Les listes qui n'ont pas obtenu au moins 5 % des suffrages exprimés ne sont pas admises à répartition des sièges.</t>
  </si>
  <si>
    <t>Les sièges sont attribués aux candidats dans l'ordre de présentation sur chaque liste.</t>
  </si>
  <si>
    <t>PROJET DE LOI (DELEGUES COMMUNAUTAIRES)</t>
  </si>
  <si>
    <r>
      <t xml:space="preserve">Cette répartition est valable pour le second tour ou si l'une des listes a obtenu la majorité absolue (&gt;50%) au 1er tour </t>
    </r>
    <r>
      <rPr>
        <i/>
        <sz val="9.5"/>
        <color indexed="12"/>
        <rFont val="Arial"/>
        <family val="2"/>
      </rPr>
      <t xml:space="preserve">(voir ligne </t>
    </r>
    <r>
      <rPr>
        <b/>
        <sz val="9.5"/>
        <color indexed="12"/>
        <rFont val="Arial"/>
        <family val="2"/>
      </rPr>
      <t>6)</t>
    </r>
  </si>
  <si>
    <r>
      <t xml:space="preserve">Cette répartition est valable pour le second tour ou si l'une des listes a obtenu la majorité absolue (&gt;50%) au 1er tour </t>
    </r>
    <r>
      <rPr>
        <i/>
        <sz val="9.5"/>
        <color indexed="10"/>
        <rFont val="Arial"/>
        <family val="2"/>
      </rPr>
      <t xml:space="preserve">(cf ligne </t>
    </r>
    <r>
      <rPr>
        <b/>
        <i/>
        <sz val="9.5"/>
        <color indexed="10"/>
        <rFont val="Arial"/>
        <family val="2"/>
      </rPr>
      <t>2</t>
    </r>
    <r>
      <rPr>
        <b/>
        <sz val="9.5"/>
        <color indexed="10"/>
        <rFont val="Arial"/>
        <family val="2"/>
      </rPr>
      <t>6)</t>
    </r>
  </si>
  <si>
    <t>RÉPARTITION DES SIÈGES DE DÉLÉGUÉS  À L'INTERCOMMUNALITÉ (selon réforme)</t>
  </si>
  <si>
    <t>RÉPARTITION DES SIÈGES DE CONSEILLERS MUNICIPAUX À L'ISSUE DU SCRUTIN</t>
  </si>
  <si>
    <t>Total sièges répartis</t>
  </si>
  <si>
    <t>Nombre de sièges à la répartition majoritaire</t>
  </si>
  <si>
    <r>
      <t>Suffrages utiles/</t>
    </r>
    <r>
      <rPr>
        <b/>
        <sz val="10"/>
        <color indexed="12"/>
        <rFont val="Arial"/>
        <family val="2"/>
      </rPr>
      <t>Quotient électoral</t>
    </r>
  </si>
  <si>
    <r>
      <t>Suffrages utiles/</t>
    </r>
    <r>
      <rPr>
        <b/>
        <sz val="10"/>
        <color indexed="10"/>
        <rFont val="Arial"/>
        <family val="2"/>
      </rPr>
      <t>Quotient électoral</t>
    </r>
  </si>
  <si>
    <t>Siège(s) attribué(s) à la liste majoritaire selon nombre de sièges à pourvoir</t>
  </si>
  <si>
    <t>Moyennes 3</t>
  </si>
  <si>
    <t>Suffrages utiles pour répartition à la proportionnelle</t>
  </si>
  <si>
    <t>Quotient électoral utile</t>
  </si>
  <si>
    <t>Moyennes 4</t>
  </si>
  <si>
    <t>Premiers sièges attribués à la liste majoritaire</t>
  </si>
  <si>
    <t>►</t>
  </si>
  <si>
    <t></t>
  </si>
  <si>
    <t></t>
  </si>
  <si>
    <t>Art. L 273-3. - Lorsque la commune est divisée en secteurs municipaux ou en sections électorales, le représentant de l'État dans le département répartit les sièges de délégués entre les secteurs ou les sections, en fonction de leur population respective, à la représentation proportionnelle suivant la règle de la plus forte moyenne</t>
  </si>
  <si>
    <t>Art. L. 273-4. - Les sièges de délégués sont répartis entre les listes par application des règles prévues à l'article L. 262. Pour chacune des listes, ils sont attribués dans l'ordre de présentation des candidats.</t>
  </si>
  <si>
    <t>Lorsqu'en application du quatrième alinéa de l'article L. 261, l'élection des conseillers municipaux a eu lieu dans les conditions prévues au chapitre II du titre IV du présent livre et qu'il y a lieu d'attribuer un ou des sièges de délégués conformément aux dispositions de l'article L. 273-3, ceux-ci sont attribués au maire et, le cas échéant, à d'autres conseillers municipaux, désignés dans l'ordre du tableau.</t>
  </si>
  <si>
    <t>ATTENTION</t>
  </si>
  <si>
    <t>ETAPE 1 - Siège 1 à la plus forte moyenne</t>
  </si>
  <si>
    <t>ETAPE 2 - Siège 2 à la plus forte moyenne</t>
  </si>
  <si>
    <t>ETAPE 3 - Siège 3 à la plus forte moyenne</t>
  </si>
  <si>
    <t>ETAPE 4 - Siège 4 à la plus forte moyenne</t>
  </si>
  <si>
    <t xml:space="preserve">2 - Entrez le nombre de voix de chaque liste </t>
  </si>
  <si>
    <t>ETAPE 1 : Siège 1 à la plus forte moyenne</t>
  </si>
  <si>
    <t>ETAPE 2 : Siège 2 à la plus forte moyenne</t>
  </si>
  <si>
    <t>ETAPE 3 : Siège 3 à la plus forte moyenne</t>
  </si>
  <si>
    <t>ETAPE 4 : Siège 4 à la plus forte moyenne</t>
  </si>
  <si>
    <r>
      <t>Art. L. 273-2. - Les délégués des communes de 1 000 habitants et plus au sein des conseils des communautés de communes, des communautés urbaines, des communautés d'agglomération et des métropoles sont élus en même temps que les conseillers municipaux. Cette élection a lieu dans les conditions prévues aux chapitres I</t>
    </r>
    <r>
      <rPr>
        <b/>
        <i/>
        <vertAlign val="superscript"/>
        <sz val="10"/>
        <color indexed="10"/>
        <rFont val="Arial"/>
        <family val="2"/>
      </rPr>
      <t>er</t>
    </r>
    <r>
      <rPr>
        <b/>
        <i/>
        <sz val="10"/>
        <color indexed="10"/>
        <rFont val="Arial"/>
        <family val="2"/>
      </rPr>
      <t>, III et IV du titre IV du présent livre, sous réserve des dispositions du présent chapitre</t>
    </r>
  </si>
  <si>
    <t xml:space="preserve">    RÉPARTITION DES SIÈGES DU CONSEIL MUNICIPAL À L'ISSUE DU SCRUTIN</t>
  </si>
  <si>
    <t xml:space="preserve">Sièges suivants à la proportionnelle </t>
  </si>
  <si>
    <t>Siège(s) suivant(s) à la proportionnelle</t>
  </si>
  <si>
    <t>siège(s) attribué(s) à la liste majoritaire suivant le nombre de sièges à pourvoir</t>
  </si>
  <si>
    <t xml:space="preserve">2 - Report automatique des voix de chaque liste </t>
  </si>
  <si>
    <t>Résultat de la répartition des sièges</t>
  </si>
  <si>
    <r>
      <rPr>
        <b/>
        <sz val="8"/>
        <color indexed="13"/>
        <rFont val="Times New Roman"/>
        <family val="1"/>
      </rPr>
      <t>►</t>
    </r>
    <r>
      <rPr>
        <b/>
        <i/>
        <sz val="8"/>
        <color indexed="13"/>
        <rFont val="Arial Narrow"/>
        <family val="2"/>
      </rPr>
      <t>seules les cases à fond blanc précédées de flèches sont à renseigner</t>
    </r>
  </si>
  <si>
    <r>
      <rPr>
        <b/>
        <sz val="8"/>
        <color indexed="47"/>
        <rFont val="Times New Roman"/>
        <family val="1"/>
      </rPr>
      <t>►</t>
    </r>
    <r>
      <rPr>
        <b/>
        <i/>
        <sz val="8"/>
        <color indexed="47"/>
        <rFont val="Arial Narrow"/>
        <family val="2"/>
      </rPr>
      <t>seule la case à fond blanc précédée de la flèche est ouverte en écriture</t>
    </r>
  </si>
  <si>
    <r>
      <t xml:space="preserve">Si 'FAUX' s'affiche en bas à droite d'un ou des deux tableaux, c'est que vous êtes dans un des deux </t>
    </r>
    <r>
      <rPr>
        <b/>
        <sz val="12"/>
        <color indexed="10"/>
        <rFont val="Arial"/>
        <family val="2"/>
      </rPr>
      <t>cas extraordinaires</t>
    </r>
    <r>
      <rPr>
        <b/>
        <sz val="12"/>
        <rFont val="Arial"/>
        <family val="2"/>
      </rPr>
      <t xml:space="preserve">
(ou les deux) décrits à droite de la page, si oui, appliquez le protocole proposé.
Si, après ce processus, 'FAUX' s'affiche à nouveau, fermez sans enregistrer et refaîtes vos saisies.</t>
    </r>
  </si>
  <si>
    <t>Liste 6</t>
  </si>
  <si>
    <t>Liste 7</t>
  </si>
  <si>
    <t xml:space="preserve">     HYPOTHESES EXTRAORDINAIRES</t>
  </si>
  <si>
    <r>
      <t xml:space="preserve">Cette répartition est valable pour le 2nd tour ou si l'une des listes a obtenu la majorité absolue (&gt;50%) au 1er tour </t>
    </r>
  </si>
  <si>
    <r>
      <t xml:space="preserve">Cette répartition est valable pour le 2nd tour ou si l'une des listes a obtenu la majorité absolue (&gt;50%) au 1er tour </t>
    </r>
  </si>
  <si>
    <t xml:space="preserve">    RÉPARTITION DES SIEGES DE CONSEILLERS COMMUNAUTAIRES POUR LA COMMUNE</t>
  </si>
  <si>
    <r>
      <rPr>
        <sz val="10"/>
        <color indexed="9"/>
        <rFont val="Arial"/>
        <family val="2"/>
      </rPr>
      <t>Suffrages utiles</t>
    </r>
    <r>
      <rPr>
        <sz val="10"/>
        <rFont val="Arial"/>
        <family val="2"/>
      </rPr>
      <t>/</t>
    </r>
    <r>
      <rPr>
        <b/>
        <sz val="10"/>
        <rFont val="Arial"/>
        <family val="2"/>
      </rPr>
      <t>Quotient électoral utile</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</si>
</sst>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000"/>
  </numFmts>
  <fonts count="94">
    <font>
      <sz val="10"/>
      <name val="Arial"/>
      <family val="2"/>
    </font>
    <font>
      <sz val="10"/>
      <color indexed="9"/>
      <name val="Arial"/>
      <family val="2"/>
    </font>
    <font>
      <b/>
      <sz val="10"/>
      <name val="Arial"/>
      <family val="2"/>
    </font>
    <font>
      <b/>
      <sz val="14"/>
      <name val="Arial"/>
      <family val="2"/>
    </font>
    <font>
      <b/>
      <sz val="9.5"/>
      <color indexed="10"/>
      <name val="Arial"/>
      <family val="2"/>
    </font>
    <font>
      <b/>
      <sz val="9.5"/>
      <color indexed="12"/>
      <name val="Arial"/>
      <family val="2"/>
    </font>
    <font>
      <i/>
      <sz val="9.5"/>
      <color indexed="12"/>
      <name val="Arial"/>
      <family val="2"/>
    </font>
    <font>
      <i/>
      <sz val="9.5"/>
      <color indexed="10"/>
      <name val="Arial"/>
      <family val="2"/>
    </font>
    <font>
      <b/>
      <i/>
      <sz val="9.5"/>
      <color indexed="10"/>
      <name val="Arial"/>
      <family val="2"/>
    </font>
    <font>
      <b/>
      <sz val="10"/>
      <color indexed="10"/>
      <name val="Arial"/>
      <family val="2"/>
    </font>
    <font>
      <b/>
      <sz val="10"/>
      <color indexed="12"/>
      <name val="Arial"/>
      <family val="2"/>
    </font>
    <font>
      <b/>
      <i/>
      <sz val="10"/>
      <name val="Arial"/>
      <family val="2"/>
    </font>
    <font>
      <b/>
      <sz val="10"/>
      <color indexed="13"/>
      <name val="Arial"/>
      <family val="2"/>
    </font>
    <font>
      <sz val="10"/>
      <color indexed="10"/>
      <name val="Arial"/>
      <family val="2"/>
    </font>
    <font>
      <b/>
      <sz val="14"/>
      <color indexed="10"/>
      <name val="Arial"/>
      <family val="2"/>
    </font>
    <font>
      <sz val="14"/>
      <color indexed="10"/>
      <name val="Arial"/>
      <family val="2"/>
    </font>
    <font>
      <sz val="14"/>
      <color indexed="12"/>
      <name val="Arial"/>
      <family val="2"/>
    </font>
    <font>
      <b/>
      <sz val="14"/>
      <color indexed="12"/>
      <name val="Arial"/>
      <family val="2"/>
    </font>
    <font>
      <sz val="10"/>
      <color indexed="12"/>
      <name val="Arial"/>
      <family val="2"/>
    </font>
    <font>
      <b/>
      <sz val="10"/>
      <color indexed="43"/>
      <name val="Arial"/>
      <family val="2"/>
    </font>
    <font>
      <b/>
      <sz val="14"/>
      <color indexed="12"/>
      <name val="Times New Roman"/>
      <family val="1"/>
    </font>
    <font>
      <b/>
      <sz val="14"/>
      <color indexed="10"/>
      <name val="Times New Roman"/>
      <family val="1"/>
    </font>
    <font>
      <sz val="11"/>
      <color indexed="8"/>
      <name val="Calibri"/>
      <family val="2"/>
    </font>
    <font>
      <b/>
      <sz val="10"/>
      <color indexed="26"/>
      <name val="Arial"/>
      <family val="2"/>
    </font>
    <font>
      <b/>
      <sz val="18"/>
      <color indexed="12"/>
      <name val="Wingdings"/>
      <family val="0"/>
    </font>
    <font>
      <b/>
      <sz val="18"/>
      <color indexed="10"/>
      <name val="Wingdings"/>
      <family val="0"/>
    </font>
    <font>
      <b/>
      <i/>
      <sz val="10"/>
      <color indexed="10"/>
      <name val="Arial"/>
      <family val="2"/>
    </font>
    <font>
      <b/>
      <i/>
      <vertAlign val="superscript"/>
      <sz val="10"/>
      <color indexed="10"/>
      <name val="Arial"/>
      <family val="2"/>
    </font>
    <font>
      <b/>
      <sz val="10"/>
      <color indexed="57"/>
      <name val="Arial"/>
      <family val="2"/>
    </font>
    <font>
      <sz val="10"/>
      <color indexed="57"/>
      <name val="Arial"/>
      <family val="2"/>
    </font>
    <font>
      <b/>
      <sz val="10"/>
      <color indexed="61"/>
      <name val="Arial"/>
      <family val="2"/>
    </font>
    <font>
      <sz val="10"/>
      <color indexed="61"/>
      <name val="Arial"/>
      <family val="2"/>
    </font>
    <font>
      <b/>
      <sz val="10"/>
      <color indexed="60"/>
      <name val="Arial"/>
      <family val="2"/>
    </font>
    <font>
      <sz val="10"/>
      <color indexed="60"/>
      <name val="Arial"/>
      <family val="2"/>
    </font>
    <font>
      <i/>
      <sz val="10"/>
      <name val="Arial"/>
      <family val="2"/>
    </font>
    <font>
      <b/>
      <sz val="12"/>
      <name val="Arial"/>
      <family val="2"/>
    </font>
    <font>
      <sz val="12"/>
      <name val="Arial"/>
      <family val="2"/>
    </font>
    <font>
      <b/>
      <i/>
      <sz val="8"/>
      <color indexed="13"/>
      <name val="Arial Narrow"/>
      <family val="2"/>
    </font>
    <font>
      <b/>
      <sz val="8"/>
      <color indexed="13"/>
      <name val="Times New Roman"/>
      <family val="1"/>
    </font>
    <font>
      <b/>
      <i/>
      <sz val="8"/>
      <color indexed="47"/>
      <name val="Arial Narrow"/>
      <family val="2"/>
    </font>
    <font>
      <b/>
      <sz val="8"/>
      <color indexed="47"/>
      <name val="Times New Roman"/>
      <family val="1"/>
    </font>
    <font>
      <b/>
      <sz val="12"/>
      <color indexed="10"/>
      <name val="Arial"/>
      <family val="2"/>
    </font>
    <font>
      <b/>
      <sz val="10"/>
      <color indexed="9"/>
      <name val="Arial"/>
      <family val="2"/>
    </font>
    <font>
      <b/>
      <sz val="11"/>
      <color indexed="12"/>
      <name val="Arial"/>
      <family val="2"/>
    </font>
    <font>
      <i/>
      <sz val="11"/>
      <color indexed="12"/>
      <name val="Arial"/>
      <family val="2"/>
    </font>
    <font>
      <b/>
      <sz val="11"/>
      <color indexed="10"/>
      <name val="Arial"/>
      <family val="2"/>
    </font>
    <font>
      <i/>
      <sz val="11"/>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2"/>
      <color indexed="10"/>
      <name val="Arial"/>
      <family val="2"/>
    </font>
    <font>
      <sz val="12"/>
      <color indexed="12"/>
      <name val="Arial"/>
      <family val="2"/>
    </font>
    <font>
      <sz val="12"/>
      <color indexed="8"/>
      <name val="Arial Narrow"/>
      <family val="0"/>
    </font>
    <font>
      <b/>
      <u val="single"/>
      <sz val="12"/>
      <color indexed="8"/>
      <name val="Arial Narrow"/>
      <family val="0"/>
    </font>
    <font>
      <u val="single"/>
      <sz val="12"/>
      <color indexed="8"/>
      <name val="Arial Narrow"/>
      <family val="0"/>
    </font>
    <font>
      <i/>
      <sz val="12"/>
      <color indexed="8"/>
      <name val="Arial Narrow"/>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b/>
      <sz val="10"/>
      <color theme="0"/>
      <name val="Arial"/>
      <family val="2"/>
    </font>
    <font>
      <b/>
      <sz val="14"/>
      <color rgb="FF0000FF"/>
      <name val="Arial"/>
      <family val="2"/>
    </font>
    <font>
      <b/>
      <sz val="14"/>
      <color rgb="FFFF0000"/>
      <name val="Arial"/>
      <family val="2"/>
    </font>
    <font>
      <sz val="12"/>
      <color rgb="FFFF0000"/>
      <name val="Arial"/>
      <family val="2"/>
    </font>
    <font>
      <sz val="12"/>
      <color rgb="FF0000FF"/>
      <name val="Arial"/>
      <family val="2"/>
    </font>
    <font>
      <b/>
      <i/>
      <sz val="8"/>
      <color rgb="FFFFFF00"/>
      <name val="Arial Narrow"/>
      <family val="2"/>
    </font>
    <font>
      <b/>
      <i/>
      <sz val="8"/>
      <color theme="9" tint="0.7999799847602844"/>
      <name val="Arial Narrow"/>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3"/>
        <bgColor indexed="64"/>
      </patternFill>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51"/>
        <bgColor indexed="64"/>
      </patternFill>
    </fill>
    <fill>
      <patternFill patternType="solid">
        <fgColor indexed="10"/>
        <bgColor indexed="64"/>
      </patternFill>
    </fill>
    <fill>
      <patternFill patternType="solid">
        <fgColor indexed="1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CCFFFF"/>
        <bgColor indexed="64"/>
      </patternFill>
    </fill>
    <fill>
      <patternFill patternType="solid">
        <fgColor rgb="FFFFCCFF"/>
        <bgColor indexed="64"/>
      </patternFill>
    </fill>
    <fill>
      <patternFill patternType="solid">
        <fgColor theme="1"/>
        <bgColor indexed="64"/>
      </patternFill>
    </fill>
    <fill>
      <patternFill patternType="solid">
        <fgColor theme="1"/>
        <bgColor indexed="64"/>
      </patternFill>
    </fill>
    <fill>
      <patternFill patternType="solid">
        <fgColor indexed="12"/>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style="thin"/>
    </border>
    <border>
      <left style="thin"/>
      <right style="medium"/>
      <top style="thin"/>
      <bottom style="thin"/>
    </border>
    <border>
      <left style="hair">
        <color indexed="8"/>
      </left>
      <right style="hair">
        <color indexed="8"/>
      </right>
      <top>
        <color indexed="63"/>
      </top>
      <bottom>
        <color indexed="63"/>
      </bottom>
    </border>
    <border>
      <left style="hair">
        <color indexed="8"/>
      </left>
      <right style="medium"/>
      <top>
        <color indexed="63"/>
      </top>
      <bottom>
        <color indexed="63"/>
      </bottom>
    </border>
    <border>
      <left style="hair">
        <color indexed="8"/>
      </left>
      <right style="medium"/>
      <top>
        <color indexed="63"/>
      </top>
      <bottom style="thin"/>
    </border>
    <border>
      <left style="hair">
        <color indexed="8"/>
      </left>
      <right style="hair">
        <color indexed="8"/>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medium"/>
      <right>
        <color indexed="63"/>
      </right>
      <top>
        <color indexed="63"/>
      </top>
      <bottom style="medium"/>
    </border>
    <border>
      <left style="medium"/>
      <right>
        <color indexed="63"/>
      </right>
      <top style="thin"/>
      <bottom style="thin"/>
    </border>
    <border>
      <left>
        <color indexed="63"/>
      </left>
      <right style="medium"/>
      <top style="thin"/>
      <bottom style="thin"/>
    </border>
    <border>
      <left style="medium"/>
      <right style="medium"/>
      <top>
        <color indexed="63"/>
      </top>
      <bottom style="medium"/>
    </border>
    <border>
      <left style="thin"/>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style="thin"/>
      <right style="medium"/>
      <top>
        <color indexed="63"/>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style="medium"/>
    </border>
    <border>
      <left style="medium"/>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0" borderId="2" applyNumberFormat="0" applyFill="0" applyAlignment="0" applyProtection="0"/>
    <xf numFmtId="0" fontId="0" fillId="27" borderId="3" applyNumberFormat="0" applyFont="0" applyAlignment="0" applyProtection="0"/>
    <xf numFmtId="0" fontId="74" fillId="28" borderId="1" applyNumberFormat="0" applyAlignment="0" applyProtection="0"/>
    <xf numFmtId="0" fontId="75"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6" fillId="30" borderId="0" applyNumberFormat="0" applyBorder="0" applyAlignment="0" applyProtection="0"/>
    <xf numFmtId="9" fontId="0" fillId="0" borderId="0" applyFill="0" applyBorder="0" applyAlignment="0" applyProtection="0"/>
    <xf numFmtId="0" fontId="77" fillId="31" borderId="0" applyNumberFormat="0" applyBorder="0" applyAlignment="0" applyProtection="0"/>
    <xf numFmtId="0" fontId="78" fillId="26" borderId="4"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2" borderId="9" applyNumberFormat="0" applyAlignment="0" applyProtection="0"/>
  </cellStyleXfs>
  <cellXfs count="247">
    <xf numFmtId="0" fontId="0" fillId="0" borderId="0" xfId="0" applyAlignment="1">
      <alignment/>
    </xf>
    <xf numFmtId="0" fontId="1" fillId="33" borderId="0" xfId="0" applyFont="1" applyFill="1" applyBorder="1" applyAlignment="1">
      <alignment/>
    </xf>
    <xf numFmtId="0" fontId="0" fillId="34" borderId="10" xfId="0" applyFill="1" applyBorder="1" applyAlignment="1">
      <alignment/>
    </xf>
    <xf numFmtId="0" fontId="0" fillId="34" borderId="11" xfId="0" applyFill="1" applyBorder="1" applyAlignment="1">
      <alignment/>
    </xf>
    <xf numFmtId="0" fontId="1" fillId="35" borderId="12" xfId="0" applyFont="1" applyFill="1" applyBorder="1" applyAlignment="1">
      <alignment horizontal="center"/>
    </xf>
    <xf numFmtId="0" fontId="0" fillId="33" borderId="13" xfId="0" applyFill="1" applyBorder="1" applyAlignment="1">
      <alignment/>
    </xf>
    <xf numFmtId="0" fontId="12" fillId="35" borderId="11" xfId="0" applyFont="1" applyFill="1" applyBorder="1" applyAlignment="1">
      <alignment horizontal="center"/>
    </xf>
    <xf numFmtId="0" fontId="0" fillId="34" borderId="14" xfId="0" applyFill="1" applyBorder="1" applyAlignment="1">
      <alignment/>
    </xf>
    <xf numFmtId="0" fontId="0" fillId="34" borderId="15" xfId="0" applyFill="1" applyBorder="1" applyAlignment="1">
      <alignment/>
    </xf>
    <xf numFmtId="0" fontId="0" fillId="36" borderId="0" xfId="0" applyFill="1" applyAlignment="1">
      <alignment/>
    </xf>
    <xf numFmtId="1" fontId="0" fillId="33" borderId="13" xfId="0" applyNumberFormat="1" applyFill="1" applyBorder="1" applyAlignment="1">
      <alignment horizontal="center"/>
    </xf>
    <xf numFmtId="1" fontId="0" fillId="33" borderId="16" xfId="0" applyNumberFormat="1" applyFill="1" applyBorder="1" applyAlignment="1">
      <alignment horizontal="center"/>
    </xf>
    <xf numFmtId="0" fontId="0" fillId="0" borderId="17" xfId="0" applyBorder="1" applyAlignment="1" applyProtection="1">
      <alignment horizontal="center"/>
      <protection locked="0"/>
    </xf>
    <xf numFmtId="0" fontId="2" fillId="0" borderId="18" xfId="0" applyFont="1" applyBorder="1" applyAlignment="1" applyProtection="1">
      <alignment horizontal="center"/>
      <protection locked="0"/>
    </xf>
    <xf numFmtId="0" fontId="0" fillId="37" borderId="19" xfId="0" applyFill="1" applyBorder="1" applyAlignment="1" applyProtection="1">
      <alignment horizontal="center"/>
      <protection hidden="1"/>
    </xf>
    <xf numFmtId="0" fontId="0" fillId="37" borderId="20" xfId="0" applyFill="1" applyBorder="1" applyAlignment="1" applyProtection="1">
      <alignment/>
      <protection hidden="1"/>
    </xf>
    <xf numFmtId="1" fontId="2" fillId="37" borderId="20" xfId="0" applyNumberFormat="1" applyFont="1" applyFill="1" applyBorder="1" applyAlignment="1" applyProtection="1">
      <alignment/>
      <protection hidden="1"/>
    </xf>
    <xf numFmtId="2" fontId="0" fillId="37" borderId="19" xfId="0" applyNumberFormat="1" applyFill="1" applyBorder="1" applyAlignment="1" applyProtection="1">
      <alignment horizontal="center"/>
      <protection hidden="1"/>
    </xf>
    <xf numFmtId="0" fontId="0" fillId="37" borderId="21" xfId="0" applyFill="1" applyBorder="1" applyAlignment="1" applyProtection="1">
      <alignment/>
      <protection hidden="1"/>
    </xf>
    <xf numFmtId="0" fontId="0" fillId="0" borderId="0" xfId="0" applyAlignment="1">
      <alignment wrapText="1"/>
    </xf>
    <xf numFmtId="10" fontId="0" fillId="37" borderId="19" xfId="0" applyNumberFormat="1" applyFill="1" applyBorder="1" applyAlignment="1" applyProtection="1">
      <alignment horizontal="center"/>
      <protection hidden="1"/>
    </xf>
    <xf numFmtId="10" fontId="0" fillId="37" borderId="20" xfId="0" applyNumberFormat="1" applyFill="1" applyBorder="1" applyAlignment="1" applyProtection="1">
      <alignment/>
      <protection hidden="1"/>
    </xf>
    <xf numFmtId="0" fontId="2" fillId="37" borderId="20" xfId="0" applyFont="1" applyFill="1" applyBorder="1" applyAlignment="1" applyProtection="1">
      <alignment/>
      <protection hidden="1"/>
    </xf>
    <xf numFmtId="1" fontId="0" fillId="37" borderId="22" xfId="0" applyNumberFormat="1" applyFill="1" applyBorder="1" applyAlignment="1" applyProtection="1">
      <alignment horizontal="center"/>
      <protection hidden="1"/>
    </xf>
    <xf numFmtId="0" fontId="0" fillId="37" borderId="23" xfId="0" applyFill="1" applyBorder="1" applyAlignment="1" applyProtection="1">
      <alignment horizontal="center"/>
      <protection hidden="1"/>
    </xf>
    <xf numFmtId="0" fontId="0" fillId="37" borderId="24" xfId="0" applyFont="1" applyFill="1" applyBorder="1" applyAlignment="1" applyProtection="1">
      <alignment/>
      <protection/>
    </xf>
    <xf numFmtId="0" fontId="0" fillId="37" borderId="0" xfId="0" applyFont="1" applyFill="1" applyBorder="1" applyAlignment="1" applyProtection="1">
      <alignment/>
      <protection/>
    </xf>
    <xf numFmtId="0" fontId="13" fillId="34" borderId="14" xfId="0" applyFont="1" applyFill="1" applyBorder="1" applyAlignment="1">
      <alignment/>
    </xf>
    <xf numFmtId="0" fontId="2" fillId="38" borderId="18" xfId="0" applyFont="1" applyFill="1" applyBorder="1" applyAlignment="1" applyProtection="1">
      <alignment horizontal="center"/>
      <protection hidden="1"/>
    </xf>
    <xf numFmtId="1" fontId="2" fillId="38" borderId="23" xfId="0" applyNumberFormat="1" applyFont="1" applyFill="1" applyBorder="1" applyAlignment="1" applyProtection="1">
      <alignment/>
      <protection hidden="1"/>
    </xf>
    <xf numFmtId="0" fontId="0" fillId="38" borderId="25" xfId="0" applyFill="1" applyBorder="1" applyAlignment="1" applyProtection="1">
      <alignment/>
      <protection hidden="1"/>
    </xf>
    <xf numFmtId="0" fontId="0" fillId="37" borderId="24" xfId="0" applyFill="1" applyBorder="1" applyAlignment="1" applyProtection="1">
      <alignment/>
      <protection/>
    </xf>
    <xf numFmtId="0" fontId="2" fillId="37" borderId="0" xfId="0" applyFont="1" applyFill="1" applyBorder="1" applyAlignment="1" applyProtection="1">
      <alignment/>
      <protection/>
    </xf>
    <xf numFmtId="0" fontId="0" fillId="37" borderId="26" xfId="0" applyFont="1" applyFill="1" applyBorder="1" applyAlignment="1" applyProtection="1">
      <alignment/>
      <protection/>
    </xf>
    <xf numFmtId="0" fontId="0" fillId="37" borderId="27" xfId="0" applyFont="1" applyFill="1" applyBorder="1" applyAlignment="1" applyProtection="1">
      <alignment/>
      <protection/>
    </xf>
    <xf numFmtId="0" fontId="0" fillId="33" borderId="13" xfId="0" applyFill="1" applyBorder="1" applyAlignment="1" applyProtection="1">
      <alignment/>
      <protection/>
    </xf>
    <xf numFmtId="1" fontId="0" fillId="33" borderId="13" xfId="0" applyNumberFormat="1" applyFill="1" applyBorder="1" applyAlignment="1" applyProtection="1">
      <alignment horizontal="center"/>
      <protection/>
    </xf>
    <xf numFmtId="1" fontId="0" fillId="33" borderId="16" xfId="0" applyNumberFormat="1" applyFill="1" applyBorder="1" applyAlignment="1" applyProtection="1">
      <alignment horizontal="center"/>
      <protection/>
    </xf>
    <xf numFmtId="0" fontId="9" fillId="37" borderId="0" xfId="0" applyFont="1" applyFill="1" applyBorder="1" applyAlignment="1" applyProtection="1">
      <alignment/>
      <protection hidden="1"/>
    </xf>
    <xf numFmtId="0" fontId="14" fillId="39" borderId="28" xfId="0" applyFont="1" applyFill="1" applyBorder="1" applyAlignment="1" applyProtection="1">
      <alignment horizontal="center" vertical="center"/>
      <protection hidden="1"/>
    </xf>
    <xf numFmtId="0" fontId="0" fillId="40" borderId="29" xfId="0" applyFill="1" applyBorder="1" applyAlignment="1">
      <alignment/>
    </xf>
    <xf numFmtId="0" fontId="0" fillId="40" borderId="0" xfId="0" applyFill="1" applyBorder="1" applyAlignment="1">
      <alignment/>
    </xf>
    <xf numFmtId="0" fontId="1" fillId="0" borderId="0" xfId="0" applyFont="1" applyFill="1" applyAlignment="1">
      <alignment/>
    </xf>
    <xf numFmtId="0" fontId="0" fillId="0" borderId="0" xfId="0" applyFill="1" applyAlignment="1">
      <alignment/>
    </xf>
    <xf numFmtId="0" fontId="15" fillId="36" borderId="30" xfId="0" applyFont="1" applyFill="1" applyBorder="1" applyAlignment="1">
      <alignment/>
    </xf>
    <xf numFmtId="0" fontId="0" fillId="36" borderId="14" xfId="0" applyFill="1" applyBorder="1" applyAlignment="1">
      <alignment/>
    </xf>
    <xf numFmtId="0" fontId="0" fillId="36" borderId="15" xfId="0" applyFill="1" applyBorder="1" applyAlignment="1">
      <alignment/>
    </xf>
    <xf numFmtId="0" fontId="16" fillId="36" borderId="30" xfId="0" applyFont="1" applyFill="1" applyBorder="1" applyAlignment="1">
      <alignment/>
    </xf>
    <xf numFmtId="0" fontId="0" fillId="36" borderId="14" xfId="0" applyFont="1" applyFill="1" applyBorder="1" applyAlignment="1">
      <alignment/>
    </xf>
    <xf numFmtId="0" fontId="0" fillId="36" borderId="15" xfId="0" applyFont="1" applyFill="1" applyBorder="1" applyAlignment="1">
      <alignment/>
    </xf>
    <xf numFmtId="0" fontId="0" fillId="41" borderId="29" xfId="0" applyFill="1" applyBorder="1" applyAlignment="1">
      <alignment/>
    </xf>
    <xf numFmtId="0" fontId="17" fillId="39" borderId="28" xfId="0" applyFont="1" applyFill="1" applyBorder="1" applyAlignment="1" applyProtection="1">
      <alignment horizontal="center" vertical="center"/>
      <protection hidden="1"/>
    </xf>
    <xf numFmtId="0" fontId="2" fillId="33" borderId="26" xfId="0" applyFont="1" applyFill="1" applyBorder="1" applyAlignment="1">
      <alignment/>
    </xf>
    <xf numFmtId="0" fontId="2" fillId="33" borderId="26" xfId="0" applyFont="1" applyFill="1" applyBorder="1" applyAlignment="1" applyProtection="1">
      <alignment/>
      <protection/>
    </xf>
    <xf numFmtId="0" fontId="3" fillId="42" borderId="31" xfId="0" applyFont="1" applyFill="1" applyBorder="1" applyAlignment="1">
      <alignment horizontal="right" vertical="center"/>
    </xf>
    <xf numFmtId="0" fontId="0" fillId="42" borderId="32" xfId="0" applyFill="1" applyBorder="1" applyAlignment="1">
      <alignment horizontal="center" vertical="center"/>
    </xf>
    <xf numFmtId="0" fontId="3" fillId="42" borderId="32" xfId="0" applyFont="1" applyFill="1" applyBorder="1" applyAlignment="1" applyProtection="1">
      <alignment horizontal="center" vertical="center"/>
      <protection hidden="1"/>
    </xf>
    <xf numFmtId="0" fontId="3" fillId="42" borderId="33" xfId="0" applyFont="1" applyFill="1" applyBorder="1" applyAlignment="1" applyProtection="1">
      <alignment horizontal="center" vertical="center"/>
      <protection hidden="1"/>
    </xf>
    <xf numFmtId="0" fontId="3" fillId="42" borderId="31" xfId="0" applyFont="1" applyFill="1" applyBorder="1" applyAlignment="1" applyProtection="1">
      <alignment horizontal="right" vertical="center"/>
      <protection/>
    </xf>
    <xf numFmtId="0" fontId="0" fillId="42" borderId="32" xfId="0" applyFill="1" applyBorder="1" applyAlignment="1" applyProtection="1">
      <alignment vertical="center"/>
      <protection/>
    </xf>
    <xf numFmtId="0" fontId="0" fillId="37" borderId="24" xfId="0" applyFont="1" applyFill="1" applyBorder="1" applyAlignment="1" applyProtection="1">
      <alignment/>
      <protection hidden="1"/>
    </xf>
    <xf numFmtId="0" fontId="0" fillId="37" borderId="0" xfId="0" applyFont="1" applyFill="1" applyBorder="1" applyAlignment="1" applyProtection="1">
      <alignment/>
      <protection hidden="1"/>
    </xf>
    <xf numFmtId="0" fontId="0" fillId="37" borderId="24" xfId="0" applyFill="1" applyBorder="1" applyAlignment="1" applyProtection="1">
      <alignment/>
      <protection hidden="1"/>
    </xf>
    <xf numFmtId="0" fontId="2" fillId="37" borderId="0" xfId="0" applyFont="1" applyFill="1" applyBorder="1" applyAlignment="1" applyProtection="1">
      <alignment/>
      <protection hidden="1"/>
    </xf>
    <xf numFmtId="0" fontId="10" fillId="37" borderId="0" xfId="0" applyFont="1" applyFill="1" applyBorder="1" applyAlignment="1" applyProtection="1">
      <alignment/>
      <protection hidden="1"/>
    </xf>
    <xf numFmtId="0" fontId="0" fillId="37" borderId="26" xfId="0" applyFont="1" applyFill="1" applyBorder="1" applyAlignment="1" applyProtection="1">
      <alignment/>
      <protection hidden="1"/>
    </xf>
    <xf numFmtId="1" fontId="0" fillId="37" borderId="19" xfId="0" applyNumberFormat="1" applyFill="1" applyBorder="1" applyAlignment="1" applyProtection="1">
      <alignment horizontal="center"/>
      <protection hidden="1"/>
    </xf>
    <xf numFmtId="1" fontId="2" fillId="43" borderId="18" xfId="0" applyNumberFormat="1" applyFont="1" applyFill="1" applyBorder="1" applyAlignment="1" applyProtection="1">
      <alignment/>
      <protection hidden="1"/>
    </xf>
    <xf numFmtId="1" fontId="2" fillId="44" borderId="18" xfId="0" applyNumberFormat="1" applyFont="1" applyFill="1" applyBorder="1" applyAlignment="1" applyProtection="1">
      <alignment/>
      <protection hidden="1"/>
    </xf>
    <xf numFmtId="0" fontId="5" fillId="34" borderId="30" xfId="0" applyFont="1" applyFill="1" applyBorder="1" applyAlignment="1">
      <alignment vertical="center"/>
    </xf>
    <xf numFmtId="0" fontId="4" fillId="34" borderId="30" xfId="0" applyFont="1" applyFill="1" applyBorder="1" applyAlignment="1">
      <alignment vertical="center"/>
    </xf>
    <xf numFmtId="0" fontId="0" fillId="40" borderId="10" xfId="0" applyFill="1" applyBorder="1" applyAlignment="1">
      <alignment/>
    </xf>
    <xf numFmtId="0" fontId="0" fillId="40" borderId="12" xfId="0" applyFill="1" applyBorder="1" applyAlignment="1">
      <alignment/>
    </xf>
    <xf numFmtId="0" fontId="0" fillId="40" borderId="24" xfId="0" applyFill="1" applyBorder="1" applyAlignment="1">
      <alignment/>
    </xf>
    <xf numFmtId="0" fontId="0" fillId="40" borderId="25" xfId="0" applyFill="1" applyBorder="1" applyAlignment="1">
      <alignment/>
    </xf>
    <xf numFmtId="0" fontId="1" fillId="40" borderId="24" xfId="0" applyFont="1" applyFill="1" applyBorder="1" applyAlignment="1">
      <alignment/>
    </xf>
    <xf numFmtId="0" fontId="1" fillId="40" borderId="34" xfId="0" applyFont="1" applyFill="1" applyBorder="1" applyAlignment="1">
      <alignment/>
    </xf>
    <xf numFmtId="0" fontId="0" fillId="40" borderId="28" xfId="0" applyFill="1" applyBorder="1" applyAlignment="1">
      <alignment/>
    </xf>
    <xf numFmtId="0" fontId="1" fillId="41" borderId="24" xfId="0" applyFont="1" applyFill="1" applyBorder="1" applyAlignment="1">
      <alignment/>
    </xf>
    <xf numFmtId="0" fontId="0" fillId="41" borderId="25" xfId="0" applyFill="1" applyBorder="1" applyAlignment="1">
      <alignment/>
    </xf>
    <xf numFmtId="0" fontId="0" fillId="41" borderId="0" xfId="0" applyFill="1" applyBorder="1" applyAlignment="1">
      <alignment/>
    </xf>
    <xf numFmtId="0" fontId="1" fillId="41" borderId="34" xfId="0" applyFont="1" applyFill="1" applyBorder="1" applyAlignment="1">
      <alignment/>
    </xf>
    <xf numFmtId="0" fontId="0" fillId="41" borderId="28" xfId="0" applyFill="1" applyBorder="1" applyAlignment="1">
      <alignment/>
    </xf>
    <xf numFmtId="0" fontId="13" fillId="33" borderId="13" xfId="0" applyFont="1" applyFill="1" applyBorder="1" applyAlignment="1">
      <alignment/>
    </xf>
    <xf numFmtId="1" fontId="13" fillId="33" borderId="13" xfId="0" applyNumberFormat="1" applyFont="1" applyFill="1" applyBorder="1" applyAlignment="1">
      <alignment horizontal="center"/>
    </xf>
    <xf numFmtId="1" fontId="13" fillId="33" borderId="16" xfId="0" applyNumberFormat="1" applyFont="1" applyFill="1" applyBorder="1" applyAlignment="1">
      <alignment horizontal="center"/>
    </xf>
    <xf numFmtId="0" fontId="18" fillId="33" borderId="13" xfId="0" applyFont="1" applyFill="1" applyBorder="1" applyAlignment="1" applyProtection="1">
      <alignment/>
      <protection/>
    </xf>
    <xf numFmtId="1" fontId="18" fillId="33" borderId="13" xfId="0" applyNumberFormat="1" applyFont="1" applyFill="1" applyBorder="1" applyAlignment="1" applyProtection="1">
      <alignment horizontal="center"/>
      <protection/>
    </xf>
    <xf numFmtId="1" fontId="18" fillId="33" borderId="16" xfId="0" applyNumberFormat="1" applyFont="1" applyFill="1" applyBorder="1" applyAlignment="1" applyProtection="1">
      <alignment horizontal="center"/>
      <protection/>
    </xf>
    <xf numFmtId="0" fontId="0" fillId="37" borderId="29" xfId="0" applyFont="1" applyFill="1" applyBorder="1" applyAlignment="1" applyProtection="1">
      <alignment/>
      <protection/>
    </xf>
    <xf numFmtId="1" fontId="19" fillId="45" borderId="18" xfId="0" applyNumberFormat="1" applyFont="1" applyFill="1" applyBorder="1" applyAlignment="1" applyProtection="1">
      <alignment horizontal="center"/>
      <protection hidden="1"/>
    </xf>
    <xf numFmtId="1" fontId="19" fillId="46" borderId="18" xfId="0" applyNumberFormat="1" applyFont="1" applyFill="1" applyBorder="1" applyAlignment="1" applyProtection="1">
      <alignment horizontal="center"/>
      <protection hidden="1"/>
    </xf>
    <xf numFmtId="0" fontId="9" fillId="33" borderId="26" xfId="0" applyFont="1" applyFill="1" applyBorder="1" applyAlignment="1" applyProtection="1">
      <alignment/>
      <protection/>
    </xf>
    <xf numFmtId="0" fontId="10" fillId="47" borderId="35" xfId="0" applyFont="1" applyFill="1" applyBorder="1" applyAlignment="1" applyProtection="1">
      <alignment/>
      <protection hidden="1"/>
    </xf>
    <xf numFmtId="0" fontId="10" fillId="47" borderId="13" xfId="0" applyFont="1" applyFill="1" applyBorder="1" applyAlignment="1" applyProtection="1">
      <alignment/>
      <protection hidden="1"/>
    </xf>
    <xf numFmtId="10" fontId="10" fillId="47" borderId="36" xfId="0" applyNumberFormat="1" applyFont="1" applyFill="1" applyBorder="1" applyAlignment="1" applyProtection="1">
      <alignment/>
      <protection hidden="1"/>
    </xf>
    <xf numFmtId="0" fontId="9" fillId="47" borderId="35" xfId="0" applyFont="1" applyFill="1" applyBorder="1" applyAlignment="1" applyProtection="1">
      <alignment/>
      <protection/>
    </xf>
    <xf numFmtId="0" fontId="9" fillId="47" borderId="13" xfId="0" applyFont="1" applyFill="1" applyBorder="1" applyAlignment="1" applyProtection="1">
      <alignment/>
      <protection/>
    </xf>
    <xf numFmtId="10" fontId="9" fillId="47" borderId="36" xfId="0" applyNumberFormat="1" applyFont="1" applyFill="1" applyBorder="1" applyAlignment="1" applyProtection="1">
      <alignment/>
      <protection hidden="1"/>
    </xf>
    <xf numFmtId="0" fontId="10" fillId="33" borderId="26" xfId="0" applyFont="1" applyFill="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18" fillId="0" borderId="37" xfId="0" applyFont="1" applyBorder="1" applyAlignment="1">
      <alignment wrapText="1"/>
    </xf>
    <xf numFmtId="0" fontId="2" fillId="37" borderId="38" xfId="0" applyFont="1" applyFill="1" applyBorder="1" applyAlignment="1" applyProtection="1">
      <alignment horizontal="center"/>
      <protection hidden="1" locked="0"/>
    </xf>
    <xf numFmtId="0" fontId="2" fillId="37" borderId="25" xfId="0" applyFont="1" applyFill="1" applyBorder="1" applyAlignment="1" applyProtection="1">
      <alignment horizontal="center"/>
      <protection hidden="1" locked="0"/>
    </xf>
    <xf numFmtId="0" fontId="2" fillId="37" borderId="28" xfId="0" applyFont="1" applyFill="1" applyBorder="1" applyAlignment="1" applyProtection="1">
      <alignment horizontal="center"/>
      <protection hidden="1" locked="0"/>
    </xf>
    <xf numFmtId="0" fontId="14" fillId="34" borderId="30" xfId="0" applyFont="1" applyFill="1" applyBorder="1" applyAlignment="1">
      <alignment vertical="center"/>
    </xf>
    <xf numFmtId="0" fontId="17" fillId="34" borderId="30" xfId="0" applyFont="1" applyFill="1" applyBorder="1" applyAlignment="1">
      <alignment vertical="center"/>
    </xf>
    <xf numFmtId="0" fontId="2" fillId="37" borderId="34" xfId="0" applyFont="1" applyFill="1" applyBorder="1" applyAlignment="1" applyProtection="1">
      <alignment horizontal="left"/>
      <protection/>
    </xf>
    <xf numFmtId="0" fontId="22" fillId="0" borderId="24" xfId="0" applyFont="1" applyBorder="1" applyAlignment="1">
      <alignment/>
    </xf>
    <xf numFmtId="0" fontId="0" fillId="0" borderId="0" xfId="0" applyFill="1" applyBorder="1" applyAlignment="1">
      <alignment/>
    </xf>
    <xf numFmtId="0" fontId="0" fillId="0" borderId="25" xfId="0" applyFill="1" applyBorder="1" applyAlignment="1">
      <alignment/>
    </xf>
    <xf numFmtId="0" fontId="0" fillId="0" borderId="24" xfId="0" applyFill="1" applyBorder="1" applyAlignment="1">
      <alignment/>
    </xf>
    <xf numFmtId="0" fontId="0" fillId="0" borderId="0" xfId="0" applyBorder="1" applyAlignment="1">
      <alignment/>
    </xf>
    <xf numFmtId="0" fontId="0" fillId="0" borderId="10" xfId="0" applyFill="1" applyBorder="1" applyAlignment="1">
      <alignment/>
    </xf>
    <xf numFmtId="0" fontId="0" fillId="0" borderId="11" xfId="0" applyFill="1" applyBorder="1" applyAlignment="1">
      <alignment/>
    </xf>
    <xf numFmtId="0" fontId="10" fillId="0" borderId="39" xfId="0" applyFont="1" applyBorder="1" applyAlignment="1">
      <alignment wrapText="1"/>
    </xf>
    <xf numFmtId="0" fontId="10" fillId="0" borderId="40" xfId="0" applyFont="1" applyBorder="1" applyAlignment="1">
      <alignment wrapText="1"/>
    </xf>
    <xf numFmtId="15" fontId="10" fillId="0" borderId="40" xfId="0" applyNumberFormat="1" applyFont="1" applyBorder="1" applyAlignment="1">
      <alignment wrapText="1"/>
    </xf>
    <xf numFmtId="0" fontId="10" fillId="0" borderId="37" xfId="0" applyFont="1" applyBorder="1" applyAlignment="1">
      <alignment wrapText="1"/>
    </xf>
    <xf numFmtId="0" fontId="26" fillId="0" borderId="39" xfId="0" applyFont="1" applyBorder="1" applyAlignment="1">
      <alignment wrapText="1"/>
    </xf>
    <xf numFmtId="0" fontId="9" fillId="0" borderId="40" xfId="0" applyFont="1" applyBorder="1" applyAlignment="1">
      <alignment wrapText="1"/>
    </xf>
    <xf numFmtId="0" fontId="26" fillId="0" borderId="40" xfId="0" applyFont="1" applyBorder="1" applyAlignment="1">
      <alignment wrapText="1"/>
    </xf>
    <xf numFmtId="0" fontId="28" fillId="37" borderId="24" xfId="0" applyFont="1" applyFill="1" applyBorder="1" applyAlignment="1" applyProtection="1">
      <alignment horizontal="left"/>
      <protection/>
    </xf>
    <xf numFmtId="0" fontId="29" fillId="37" borderId="0" xfId="0" applyFont="1" applyFill="1" applyBorder="1" applyAlignment="1" applyProtection="1">
      <alignment/>
      <protection/>
    </xf>
    <xf numFmtId="0" fontId="28" fillId="37" borderId="41" xfId="0" applyFont="1" applyFill="1" applyBorder="1" applyAlignment="1" applyProtection="1">
      <alignment horizontal="center"/>
      <protection hidden="1" locked="0"/>
    </xf>
    <xf numFmtId="0" fontId="30" fillId="37" borderId="24" xfId="0" applyFont="1" applyFill="1" applyBorder="1" applyAlignment="1" applyProtection="1">
      <alignment horizontal="left"/>
      <protection/>
    </xf>
    <xf numFmtId="0" fontId="31" fillId="37" borderId="0" xfId="0" applyFont="1" applyFill="1" applyBorder="1" applyAlignment="1" applyProtection="1">
      <alignment/>
      <protection/>
    </xf>
    <xf numFmtId="0" fontId="30" fillId="37" borderId="41" xfId="0" applyFont="1" applyFill="1" applyBorder="1" applyAlignment="1" applyProtection="1">
      <alignment horizontal="center"/>
      <protection hidden="1" locked="0"/>
    </xf>
    <xf numFmtId="0" fontId="32" fillId="37" borderId="24" xfId="0" applyFont="1" applyFill="1" applyBorder="1" applyAlignment="1" applyProtection="1">
      <alignment horizontal="left"/>
      <protection/>
    </xf>
    <xf numFmtId="0" fontId="33" fillId="37" borderId="0" xfId="0" applyFont="1" applyFill="1" applyBorder="1" applyAlignment="1" applyProtection="1">
      <alignment/>
      <protection/>
    </xf>
    <xf numFmtId="0" fontId="32" fillId="37" borderId="41" xfId="0" applyFont="1" applyFill="1" applyBorder="1" applyAlignment="1" applyProtection="1">
      <alignment horizontal="center"/>
      <protection hidden="1" locked="0"/>
    </xf>
    <xf numFmtId="0" fontId="2" fillId="48" borderId="24" xfId="0" applyFont="1" applyFill="1" applyBorder="1" applyAlignment="1" applyProtection="1">
      <alignment/>
      <protection hidden="1"/>
    </xf>
    <xf numFmtId="0" fontId="2" fillId="48" borderId="0" xfId="0" applyFont="1" applyFill="1" applyBorder="1" applyAlignment="1" applyProtection="1">
      <alignment/>
      <protection hidden="1"/>
    </xf>
    <xf numFmtId="0" fontId="2" fillId="48" borderId="41" xfId="0" applyFont="1" applyFill="1" applyBorder="1" applyAlignment="1" applyProtection="1">
      <alignment horizontal="center"/>
      <protection hidden="1" locked="0"/>
    </xf>
    <xf numFmtId="0" fontId="2" fillId="48" borderId="25" xfId="0" applyFont="1" applyFill="1" applyBorder="1" applyAlignment="1" applyProtection="1">
      <alignment horizontal="center"/>
      <protection hidden="1"/>
    </xf>
    <xf numFmtId="0" fontId="2" fillId="48" borderId="26" xfId="0" applyFont="1" applyFill="1" applyBorder="1" applyAlignment="1" applyProtection="1">
      <alignment/>
      <protection hidden="1"/>
    </xf>
    <xf numFmtId="1" fontId="2" fillId="48" borderId="42" xfId="0" applyNumberFormat="1" applyFont="1" applyFill="1" applyBorder="1" applyAlignment="1" applyProtection="1">
      <alignment horizontal="center"/>
      <protection hidden="1"/>
    </xf>
    <xf numFmtId="1" fontId="2" fillId="48" borderId="25" xfId="0" applyNumberFormat="1" applyFont="1" applyFill="1" applyBorder="1" applyAlignment="1" applyProtection="1">
      <alignment horizontal="center"/>
      <protection hidden="1"/>
    </xf>
    <xf numFmtId="0" fontId="28" fillId="48" borderId="24" xfId="0" applyFont="1" applyFill="1" applyBorder="1" applyAlignment="1" applyProtection="1">
      <alignment horizontal="left"/>
      <protection/>
    </xf>
    <xf numFmtId="0" fontId="29" fillId="48" borderId="0" xfId="0" applyFont="1" applyFill="1" applyBorder="1" applyAlignment="1" applyProtection="1">
      <alignment/>
      <protection/>
    </xf>
    <xf numFmtId="0" fontId="28" fillId="48" borderId="41" xfId="0" applyFont="1" applyFill="1" applyBorder="1" applyAlignment="1" applyProtection="1">
      <alignment horizontal="center"/>
      <protection hidden="1" locked="0"/>
    </xf>
    <xf numFmtId="0" fontId="30" fillId="48" borderId="24" xfId="0" applyFont="1" applyFill="1" applyBorder="1" applyAlignment="1" applyProtection="1">
      <alignment horizontal="left"/>
      <protection/>
    </xf>
    <xf numFmtId="0" fontId="31" fillId="48" borderId="0" xfId="0" applyFont="1" applyFill="1" applyBorder="1" applyAlignment="1" applyProtection="1">
      <alignment/>
      <protection/>
    </xf>
    <xf numFmtId="0" fontId="30" fillId="48" borderId="41" xfId="0" applyFont="1" applyFill="1" applyBorder="1" applyAlignment="1" applyProtection="1">
      <alignment horizontal="center"/>
      <protection hidden="1" locked="0"/>
    </xf>
    <xf numFmtId="0" fontId="32" fillId="48" borderId="24" xfId="0" applyFont="1" applyFill="1" applyBorder="1" applyAlignment="1" applyProtection="1">
      <alignment horizontal="left"/>
      <protection/>
    </xf>
    <xf numFmtId="0" fontId="33" fillId="48" borderId="0" xfId="0" applyFont="1" applyFill="1" applyBorder="1" applyAlignment="1" applyProtection="1">
      <alignment/>
      <protection/>
    </xf>
    <xf numFmtId="0" fontId="32" fillId="48" borderId="41" xfId="0" applyFont="1" applyFill="1" applyBorder="1" applyAlignment="1" applyProtection="1">
      <alignment horizontal="center"/>
      <protection hidden="1" locked="0"/>
    </xf>
    <xf numFmtId="0" fontId="2" fillId="48" borderId="34" xfId="0" applyFont="1" applyFill="1" applyBorder="1" applyAlignment="1" applyProtection="1">
      <alignment horizontal="left"/>
      <protection/>
    </xf>
    <xf numFmtId="0" fontId="0" fillId="48" borderId="29" xfId="0" applyFont="1" applyFill="1" applyBorder="1" applyAlignment="1" applyProtection="1">
      <alignment/>
      <protection/>
    </xf>
    <xf numFmtId="0" fontId="2" fillId="48" borderId="38" xfId="0" applyFont="1" applyFill="1" applyBorder="1" applyAlignment="1" applyProtection="1">
      <alignment horizontal="center"/>
      <protection hidden="1" locked="0"/>
    </xf>
    <xf numFmtId="0" fontId="2" fillId="48" borderId="28" xfId="0" applyFont="1" applyFill="1" applyBorder="1" applyAlignment="1" applyProtection="1">
      <alignment horizontal="center"/>
      <protection hidden="1"/>
    </xf>
    <xf numFmtId="0" fontId="10" fillId="49" borderId="26" xfId="0" applyFont="1" applyFill="1" applyBorder="1" applyAlignment="1" applyProtection="1">
      <alignment/>
      <protection hidden="1"/>
    </xf>
    <xf numFmtId="167" fontId="10" fillId="49" borderId="27" xfId="0" applyNumberFormat="1" applyFont="1" applyFill="1" applyBorder="1" applyAlignment="1" applyProtection="1">
      <alignment/>
      <protection hidden="1"/>
    </xf>
    <xf numFmtId="0" fontId="0" fillId="49" borderId="42" xfId="0" applyFill="1" applyBorder="1" applyAlignment="1" applyProtection="1">
      <alignment horizontal="center"/>
      <protection hidden="1"/>
    </xf>
    <xf numFmtId="0" fontId="0" fillId="49" borderId="23" xfId="0" applyFill="1" applyBorder="1" applyAlignment="1" applyProtection="1">
      <alignment/>
      <protection hidden="1"/>
    </xf>
    <xf numFmtId="0" fontId="0" fillId="49" borderId="24" xfId="0" applyFill="1" applyBorder="1" applyAlignment="1" applyProtection="1">
      <alignment/>
      <protection/>
    </xf>
    <xf numFmtId="0" fontId="86" fillId="49" borderId="0" xfId="0" applyFont="1" applyFill="1" applyBorder="1" applyAlignment="1" applyProtection="1">
      <alignment/>
      <protection/>
    </xf>
    <xf numFmtId="2" fontId="86" fillId="49" borderId="41" xfId="0" applyNumberFormat="1" applyFont="1" applyFill="1" applyBorder="1" applyAlignment="1" applyProtection="1">
      <alignment horizontal="center"/>
      <protection hidden="1"/>
    </xf>
    <xf numFmtId="0" fontId="86" fillId="49" borderId="25" xfId="0" applyFont="1" applyFill="1" applyBorder="1" applyAlignment="1" applyProtection="1">
      <alignment horizontal="right"/>
      <protection hidden="1"/>
    </xf>
    <xf numFmtId="0" fontId="86" fillId="49" borderId="43" xfId="0" applyFont="1" applyFill="1" applyBorder="1" applyAlignment="1" applyProtection="1">
      <alignment/>
      <protection hidden="1"/>
    </xf>
    <xf numFmtId="0" fontId="87" fillId="49" borderId="44" xfId="0" applyFont="1" applyFill="1" applyBorder="1" applyAlignment="1" applyProtection="1">
      <alignment/>
      <protection hidden="1"/>
    </xf>
    <xf numFmtId="0" fontId="86" fillId="49" borderId="45" xfId="0" applyFont="1" applyFill="1" applyBorder="1" applyAlignment="1" applyProtection="1">
      <alignment horizontal="center"/>
      <protection hidden="1"/>
    </xf>
    <xf numFmtId="2" fontId="86" fillId="49" borderId="45" xfId="0" applyNumberFormat="1" applyFont="1" applyFill="1" applyBorder="1" applyAlignment="1" applyProtection="1">
      <alignment horizontal="center"/>
      <protection hidden="1"/>
    </xf>
    <xf numFmtId="1" fontId="86" fillId="49" borderId="25" xfId="0" applyNumberFormat="1" applyFont="1" applyFill="1" applyBorder="1" applyAlignment="1" applyProtection="1">
      <alignment horizontal="right"/>
      <protection hidden="1"/>
    </xf>
    <xf numFmtId="0" fontId="86" fillId="49" borderId="24" xfId="0" applyFont="1" applyFill="1" applyBorder="1" applyAlignment="1" applyProtection="1">
      <alignment horizontal="right"/>
      <protection/>
    </xf>
    <xf numFmtId="0" fontId="86" fillId="49" borderId="0" xfId="0" applyFont="1" applyFill="1" applyBorder="1" applyAlignment="1" applyProtection="1">
      <alignment horizontal="right"/>
      <protection/>
    </xf>
    <xf numFmtId="0" fontId="2" fillId="48" borderId="24" xfId="0" applyFont="1" applyFill="1" applyBorder="1" applyAlignment="1" applyProtection="1">
      <alignment/>
      <protection/>
    </xf>
    <xf numFmtId="0" fontId="2" fillId="48" borderId="0" xfId="0" applyFont="1" applyFill="1" applyBorder="1" applyAlignment="1" applyProtection="1">
      <alignment/>
      <protection/>
    </xf>
    <xf numFmtId="0" fontId="2" fillId="48" borderId="26" xfId="0" applyFont="1" applyFill="1" applyBorder="1" applyAlignment="1" applyProtection="1">
      <alignment/>
      <protection/>
    </xf>
    <xf numFmtId="0" fontId="2" fillId="48" borderId="27" xfId="0" applyFont="1" applyFill="1" applyBorder="1" applyAlignment="1" applyProtection="1">
      <alignment/>
      <protection/>
    </xf>
    <xf numFmtId="1" fontId="2" fillId="50" borderId="23" xfId="0" applyNumberFormat="1" applyFont="1" applyFill="1" applyBorder="1" applyAlignment="1" applyProtection="1">
      <alignment horizontal="center"/>
      <protection hidden="1"/>
    </xf>
    <xf numFmtId="1" fontId="86" fillId="51" borderId="25" xfId="0" applyNumberFormat="1" applyFont="1" applyFill="1" applyBorder="1" applyAlignment="1" applyProtection="1">
      <alignment horizontal="right"/>
      <protection hidden="1"/>
    </xf>
    <xf numFmtId="0" fontId="86" fillId="49" borderId="41" xfId="0" applyFont="1" applyFill="1" applyBorder="1" applyAlignment="1" applyProtection="1">
      <alignment horizontal="center"/>
      <protection hidden="1"/>
    </xf>
    <xf numFmtId="0" fontId="86" fillId="49" borderId="46" xfId="0" applyFont="1" applyFill="1" applyBorder="1" applyAlignment="1" applyProtection="1">
      <alignment horizontal="right"/>
      <protection hidden="1"/>
    </xf>
    <xf numFmtId="1" fontId="88" fillId="42" borderId="47" xfId="0" applyNumberFormat="1" applyFont="1" applyFill="1" applyBorder="1" applyAlignment="1" applyProtection="1">
      <alignment horizontal="center" vertical="center"/>
      <protection hidden="1"/>
    </xf>
    <xf numFmtId="1" fontId="89" fillId="42" borderId="47" xfId="0" applyNumberFormat="1" applyFont="1" applyFill="1" applyBorder="1" applyAlignment="1" applyProtection="1">
      <alignment horizontal="center" vertical="center"/>
      <protection hidden="1"/>
    </xf>
    <xf numFmtId="0" fontId="17" fillId="48" borderId="48" xfId="0" applyFont="1" applyFill="1" applyBorder="1" applyAlignment="1" applyProtection="1">
      <alignment horizontal="center" vertical="center"/>
      <protection hidden="1"/>
    </xf>
    <xf numFmtId="0" fontId="14" fillId="48" borderId="28" xfId="0" applyFont="1" applyFill="1" applyBorder="1" applyAlignment="1" applyProtection="1">
      <alignment horizontal="center" vertical="center"/>
      <protection hidden="1"/>
    </xf>
    <xf numFmtId="0" fontId="12" fillId="35" borderId="49" xfId="0" applyFont="1" applyFill="1" applyBorder="1" applyAlignment="1">
      <alignment horizontal="center" vertical="center"/>
    </xf>
    <xf numFmtId="0" fontId="12" fillId="35" borderId="50" xfId="0" applyFont="1" applyFill="1" applyBorder="1" applyAlignment="1">
      <alignment horizontal="center" vertical="center"/>
    </xf>
    <xf numFmtId="3" fontId="36" fillId="37" borderId="23" xfId="0" applyNumberFormat="1" applyFont="1" applyFill="1" applyBorder="1" applyAlignment="1" applyProtection="1">
      <alignment horizontal="center" vertical="center"/>
      <protection hidden="1"/>
    </xf>
    <xf numFmtId="0" fontId="0" fillId="52" borderId="24" xfId="0" applyFill="1" applyBorder="1" applyAlignment="1">
      <alignment/>
    </xf>
    <xf numFmtId="0" fontId="0" fillId="52" borderId="0" xfId="0" applyFill="1" applyBorder="1" applyAlignment="1">
      <alignment/>
    </xf>
    <xf numFmtId="0" fontId="0" fillId="52" borderId="25" xfId="0" applyFill="1" applyBorder="1" applyAlignment="1">
      <alignment/>
    </xf>
    <xf numFmtId="0" fontId="1" fillId="52" borderId="24" xfId="0" applyFont="1" applyFill="1" applyBorder="1" applyAlignment="1">
      <alignment/>
    </xf>
    <xf numFmtId="0" fontId="20" fillId="52" borderId="24" xfId="0" applyFont="1" applyFill="1" applyBorder="1" applyAlignment="1">
      <alignment horizontal="center"/>
    </xf>
    <xf numFmtId="0" fontId="0" fillId="52" borderId="12" xfId="0" applyFill="1" applyBorder="1" applyAlignment="1">
      <alignment/>
    </xf>
    <xf numFmtId="0" fontId="1" fillId="53" borderId="24" xfId="0" applyFont="1" applyFill="1" applyBorder="1" applyAlignment="1">
      <alignment/>
    </xf>
    <xf numFmtId="0" fontId="21" fillId="53" borderId="24" xfId="0" applyFont="1" applyFill="1" applyBorder="1" applyAlignment="1">
      <alignment horizontal="center"/>
    </xf>
    <xf numFmtId="0" fontId="0" fillId="53" borderId="0" xfId="0" applyFill="1" applyBorder="1" applyAlignment="1">
      <alignment/>
    </xf>
    <xf numFmtId="0" fontId="0" fillId="53" borderId="25" xfId="0" applyFill="1" applyBorder="1" applyAlignment="1">
      <alignment/>
    </xf>
    <xf numFmtId="0" fontId="1" fillId="54" borderId="34" xfId="0" applyFont="1" applyFill="1" applyBorder="1" applyAlignment="1">
      <alignment/>
    </xf>
    <xf numFmtId="0" fontId="0" fillId="54" borderId="29" xfId="0" applyFill="1" applyBorder="1" applyAlignment="1">
      <alignment/>
    </xf>
    <xf numFmtId="0" fontId="0" fillId="54" borderId="28" xfId="0" applyFill="1" applyBorder="1" applyAlignment="1">
      <alignment/>
    </xf>
    <xf numFmtId="0" fontId="0" fillId="54" borderId="34" xfId="0" applyFill="1" applyBorder="1" applyAlignment="1">
      <alignment/>
    </xf>
    <xf numFmtId="0" fontId="1" fillId="55" borderId="12" xfId="0" applyFont="1" applyFill="1" applyBorder="1" applyAlignment="1">
      <alignment horizontal="center"/>
    </xf>
    <xf numFmtId="0" fontId="23" fillId="45" borderId="51" xfId="0" applyFont="1" applyFill="1" applyBorder="1" applyAlignment="1">
      <alignment/>
    </xf>
    <xf numFmtId="0" fontId="23" fillId="0" borderId="0" xfId="0" applyFont="1" applyFill="1" applyBorder="1" applyAlignment="1">
      <alignment/>
    </xf>
    <xf numFmtId="0" fontId="23" fillId="56" borderId="51" xfId="0" applyFont="1" applyFill="1" applyBorder="1" applyAlignment="1">
      <alignment/>
    </xf>
    <xf numFmtId="0" fontId="43" fillId="34" borderId="30" xfId="0" applyFont="1" applyFill="1" applyBorder="1" applyAlignment="1">
      <alignment vertical="center"/>
    </xf>
    <xf numFmtId="0" fontId="45" fillId="34" borderId="30" xfId="0" applyFont="1" applyFill="1" applyBorder="1" applyAlignment="1">
      <alignment vertical="center"/>
    </xf>
    <xf numFmtId="0" fontId="24" fillId="57" borderId="10" xfId="0" applyFont="1" applyFill="1" applyBorder="1" applyAlignment="1">
      <alignment horizontal="center" vertical="center"/>
    </xf>
    <xf numFmtId="0" fontId="25" fillId="57" borderId="24" xfId="0" applyFont="1" applyFill="1" applyBorder="1" applyAlignment="1">
      <alignment horizontal="center" vertical="center"/>
    </xf>
    <xf numFmtId="0" fontId="42" fillId="58" borderId="10" xfId="0" applyFont="1" applyFill="1" applyBorder="1" applyAlignment="1">
      <alignment vertical="center"/>
    </xf>
    <xf numFmtId="0" fontId="42" fillId="58" borderId="11" xfId="0" applyFont="1" applyFill="1" applyBorder="1" applyAlignment="1">
      <alignment vertical="center"/>
    </xf>
    <xf numFmtId="0" fontId="42" fillId="58" borderId="12" xfId="0" applyFont="1" applyFill="1" applyBorder="1" applyAlignment="1">
      <alignment vertical="center"/>
    </xf>
    <xf numFmtId="167" fontId="2" fillId="49" borderId="0" xfId="0" applyNumberFormat="1" applyFont="1" applyFill="1" applyBorder="1" applyAlignment="1" applyProtection="1">
      <alignment/>
      <protection hidden="1"/>
    </xf>
    <xf numFmtId="0" fontId="35" fillId="34" borderId="52" xfId="0" applyFont="1" applyFill="1" applyBorder="1" applyAlignment="1" applyProtection="1">
      <alignment horizontal="center" vertical="center"/>
      <protection hidden="1"/>
    </xf>
    <xf numFmtId="0" fontId="89" fillId="0" borderId="53" xfId="0" applyFont="1" applyBorder="1" applyAlignment="1" applyProtection="1">
      <alignment horizontal="center" vertical="center"/>
      <protection locked="0"/>
    </xf>
    <xf numFmtId="10" fontId="10" fillId="47" borderId="42" xfId="0" applyNumberFormat="1" applyFont="1" applyFill="1" applyBorder="1" applyAlignment="1" applyProtection="1">
      <alignment horizontal="center"/>
      <protection hidden="1"/>
    </xf>
    <xf numFmtId="3" fontId="90" fillId="36" borderId="54" xfId="0" applyNumberFormat="1" applyFont="1" applyFill="1" applyBorder="1" applyAlignment="1" applyProtection="1">
      <alignment horizontal="center" vertical="center"/>
      <protection hidden="1"/>
    </xf>
    <xf numFmtId="3" fontId="90" fillId="36" borderId="55" xfId="0" applyNumberFormat="1" applyFont="1" applyFill="1" applyBorder="1" applyAlignment="1" applyProtection="1">
      <alignment horizontal="center" vertical="center"/>
      <protection hidden="1"/>
    </xf>
    <xf numFmtId="3" fontId="90" fillId="36" borderId="56" xfId="0" applyNumberFormat="1" applyFont="1" applyFill="1" applyBorder="1" applyAlignment="1" applyProtection="1">
      <alignment horizontal="center" vertical="center"/>
      <protection hidden="1"/>
    </xf>
    <xf numFmtId="0" fontId="17" fillId="0" borderId="53" xfId="0" applyFont="1" applyBorder="1" applyAlignment="1" applyProtection="1">
      <alignment horizontal="center" vertical="center"/>
      <protection locked="0"/>
    </xf>
    <xf numFmtId="3" fontId="91" fillId="0" borderId="54" xfId="0" applyNumberFormat="1" applyFont="1" applyBorder="1" applyAlignment="1" applyProtection="1">
      <alignment horizontal="center" vertical="center"/>
      <protection locked="0"/>
    </xf>
    <xf numFmtId="3" fontId="91" fillId="0" borderId="55" xfId="0" applyNumberFormat="1" applyFont="1" applyBorder="1" applyAlignment="1" applyProtection="1">
      <alignment horizontal="center" vertical="center"/>
      <protection locked="0"/>
    </xf>
    <xf numFmtId="3" fontId="91" fillId="0" borderId="56" xfId="0" applyNumberFormat="1" applyFont="1" applyBorder="1" applyAlignment="1" applyProtection="1">
      <alignment horizontal="center" vertical="center"/>
      <protection locked="0"/>
    </xf>
    <xf numFmtId="0" fontId="0" fillId="33" borderId="26" xfId="0" applyFill="1" applyBorder="1" applyAlignment="1">
      <alignment horizontal="left"/>
    </xf>
    <xf numFmtId="0" fontId="0" fillId="33" borderId="57" xfId="0" applyFill="1" applyBorder="1" applyAlignment="1">
      <alignment horizontal="left"/>
    </xf>
    <xf numFmtId="0" fontId="0" fillId="33" borderId="24" xfId="0" applyFill="1" applyBorder="1" applyAlignment="1">
      <alignment horizontal="left"/>
    </xf>
    <xf numFmtId="0" fontId="0" fillId="33" borderId="0" xfId="0" applyFill="1" applyBorder="1" applyAlignment="1">
      <alignment horizontal="left"/>
    </xf>
    <xf numFmtId="0" fontId="0" fillId="33" borderId="26" xfId="0" applyFill="1" applyBorder="1" applyAlignment="1" applyProtection="1">
      <alignment horizontal="left"/>
      <protection/>
    </xf>
    <xf numFmtId="0" fontId="0" fillId="33" borderId="57" xfId="0" applyFill="1" applyBorder="1" applyAlignment="1" applyProtection="1">
      <alignment horizontal="left"/>
      <protection/>
    </xf>
    <xf numFmtId="0" fontId="0" fillId="59" borderId="24" xfId="0" applyFill="1" applyBorder="1" applyAlignment="1">
      <alignment horizontal="right" vertical="center"/>
    </xf>
    <xf numFmtId="0" fontId="0" fillId="59" borderId="0" xfId="0" applyFill="1" applyBorder="1" applyAlignment="1">
      <alignment horizontal="right" vertical="center"/>
    </xf>
    <xf numFmtId="0" fontId="0" fillId="59" borderId="58" xfId="0" applyFill="1" applyBorder="1" applyAlignment="1">
      <alignment horizontal="right" vertical="center"/>
    </xf>
    <xf numFmtId="0" fontId="88" fillId="42" borderId="30" xfId="0" applyFont="1" applyFill="1" applyBorder="1" applyAlignment="1">
      <alignment horizontal="center" vertical="center"/>
    </xf>
    <xf numFmtId="0" fontId="88" fillId="42" borderId="59" xfId="0" applyFont="1" applyFill="1" applyBorder="1" applyAlignment="1">
      <alignment horizontal="center" vertical="center"/>
    </xf>
    <xf numFmtId="0" fontId="89" fillId="42" borderId="30" xfId="0" applyFont="1" applyFill="1" applyBorder="1" applyAlignment="1" applyProtection="1">
      <alignment horizontal="center" vertical="center"/>
      <protection/>
    </xf>
    <xf numFmtId="0" fontId="89" fillId="42" borderId="59" xfId="0" applyFont="1" applyFill="1" applyBorder="1" applyAlignment="1" applyProtection="1">
      <alignment horizontal="center" vertical="center"/>
      <protection/>
    </xf>
    <xf numFmtId="0" fontId="35" fillId="60" borderId="30" xfId="0" applyFont="1" applyFill="1" applyBorder="1" applyAlignment="1">
      <alignment horizontal="center" vertical="center" wrapText="1"/>
    </xf>
    <xf numFmtId="0" fontId="35" fillId="60" borderId="14" xfId="0" applyFont="1" applyFill="1" applyBorder="1" applyAlignment="1">
      <alignment horizontal="center" vertical="center"/>
    </xf>
    <xf numFmtId="0" fontId="35" fillId="60" borderId="15" xfId="0" applyFont="1" applyFill="1" applyBorder="1" applyAlignment="1">
      <alignment horizontal="center" vertical="center"/>
    </xf>
    <xf numFmtId="0" fontId="92" fillId="54" borderId="60" xfId="0" applyFont="1" applyFill="1" applyBorder="1" applyAlignment="1">
      <alignment horizontal="left" vertical="top" wrapText="1"/>
    </xf>
    <xf numFmtId="0" fontId="92" fillId="54" borderId="49" xfId="0" applyFont="1" applyFill="1" applyBorder="1" applyAlignment="1">
      <alignment horizontal="left" vertical="top" wrapText="1"/>
    </xf>
    <xf numFmtId="0" fontId="93" fillId="54" borderId="60" xfId="0" applyFont="1" applyFill="1" applyBorder="1" applyAlignment="1">
      <alignment horizontal="left" vertical="top" wrapText="1"/>
    </xf>
    <xf numFmtId="0" fontId="93" fillId="54" borderId="49" xfId="0" applyFont="1" applyFill="1" applyBorder="1" applyAlignment="1">
      <alignment horizontal="left" vertical="top" wrapText="1"/>
    </xf>
    <xf numFmtId="0" fontId="11" fillId="33" borderId="26" xfId="0" applyFont="1" applyFill="1" applyBorder="1" applyAlignment="1" applyProtection="1">
      <alignment horizontal="left" vertical="center"/>
      <protection/>
    </xf>
    <xf numFmtId="0" fontId="11" fillId="33" borderId="27" xfId="0" applyFont="1" applyFill="1" applyBorder="1" applyAlignment="1" applyProtection="1">
      <alignment horizontal="left" vertical="center"/>
      <protection/>
    </xf>
    <xf numFmtId="0" fontId="11" fillId="33" borderId="24"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26" xfId="0" applyFont="1" applyFill="1" applyBorder="1" applyAlignment="1">
      <alignment horizontal="left" vertical="center"/>
    </xf>
    <xf numFmtId="0" fontId="11" fillId="33" borderId="27" xfId="0" applyFont="1" applyFill="1" applyBorder="1" applyAlignment="1">
      <alignment horizontal="left" vertical="center"/>
    </xf>
    <xf numFmtId="0" fontId="34" fillId="33" borderId="24" xfId="0" applyFont="1" applyFill="1" applyBorder="1" applyAlignment="1">
      <alignment horizontal="right" vertical="center"/>
    </xf>
    <xf numFmtId="0" fontId="34" fillId="33" borderId="0" xfId="0" applyFont="1" applyFill="1" applyBorder="1" applyAlignment="1">
      <alignment horizontal="right" vertical="center"/>
    </xf>
    <xf numFmtId="0" fontId="34" fillId="33" borderId="58" xfId="0" applyFont="1" applyFill="1" applyBorder="1" applyAlignment="1">
      <alignment horizontal="righ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66"/>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3</xdr:row>
      <xdr:rowOff>85725</xdr:rowOff>
    </xdr:from>
    <xdr:to>
      <xdr:col>7</xdr:col>
      <xdr:colOff>657225</xdr:colOff>
      <xdr:row>3</xdr:row>
      <xdr:rowOff>85725</xdr:rowOff>
    </xdr:to>
    <xdr:sp>
      <xdr:nvSpPr>
        <xdr:cNvPr id="1" name="Connecteur droit avec flèche 2"/>
        <xdr:cNvSpPr>
          <a:spLocks/>
        </xdr:cNvSpPr>
      </xdr:nvSpPr>
      <xdr:spPr>
        <a:xfrm>
          <a:off x="2762250" y="714375"/>
          <a:ext cx="41814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495300</xdr:colOff>
      <xdr:row>4</xdr:row>
      <xdr:rowOff>85725</xdr:rowOff>
    </xdr:from>
    <xdr:to>
      <xdr:col>2</xdr:col>
      <xdr:colOff>695325</xdr:colOff>
      <xdr:row>4</xdr:row>
      <xdr:rowOff>95250</xdr:rowOff>
    </xdr:to>
    <xdr:sp>
      <xdr:nvSpPr>
        <xdr:cNvPr id="2" name="Connecteur droit avec flèche 6"/>
        <xdr:cNvSpPr>
          <a:spLocks/>
        </xdr:cNvSpPr>
      </xdr:nvSpPr>
      <xdr:spPr>
        <a:xfrm>
          <a:off x="3200400" y="876300"/>
          <a:ext cx="2000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22</xdr:row>
      <xdr:rowOff>85725</xdr:rowOff>
    </xdr:from>
    <xdr:to>
      <xdr:col>7</xdr:col>
      <xdr:colOff>647700</xdr:colOff>
      <xdr:row>22</xdr:row>
      <xdr:rowOff>85725</xdr:rowOff>
    </xdr:to>
    <xdr:sp>
      <xdr:nvSpPr>
        <xdr:cNvPr id="3" name="Connecteur droit avec flèche 2"/>
        <xdr:cNvSpPr>
          <a:spLocks/>
        </xdr:cNvSpPr>
      </xdr:nvSpPr>
      <xdr:spPr>
        <a:xfrm>
          <a:off x="2752725" y="3924300"/>
          <a:ext cx="41814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24</xdr:row>
      <xdr:rowOff>95250</xdr:rowOff>
    </xdr:from>
    <xdr:to>
      <xdr:col>2</xdr:col>
      <xdr:colOff>714375</xdr:colOff>
      <xdr:row>24</xdr:row>
      <xdr:rowOff>95250</xdr:rowOff>
    </xdr:to>
    <xdr:sp>
      <xdr:nvSpPr>
        <xdr:cNvPr id="4" name="Connecteur droit avec flèche 6"/>
        <xdr:cNvSpPr>
          <a:spLocks/>
        </xdr:cNvSpPr>
      </xdr:nvSpPr>
      <xdr:spPr>
        <a:xfrm flipV="1">
          <a:off x="3152775" y="4257675"/>
          <a:ext cx="2667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xdr:colOff>
      <xdr:row>9</xdr:row>
      <xdr:rowOff>95250</xdr:rowOff>
    </xdr:from>
    <xdr:to>
      <xdr:col>7</xdr:col>
      <xdr:colOff>628650</xdr:colOff>
      <xdr:row>9</xdr:row>
      <xdr:rowOff>95250</xdr:rowOff>
    </xdr:to>
    <xdr:sp>
      <xdr:nvSpPr>
        <xdr:cNvPr id="5" name="Connecteur droit avec flèche 6"/>
        <xdr:cNvSpPr>
          <a:spLocks/>
        </xdr:cNvSpPr>
      </xdr:nvSpPr>
      <xdr:spPr>
        <a:xfrm>
          <a:off x="3467100" y="1695450"/>
          <a:ext cx="3448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29</xdr:row>
      <xdr:rowOff>85725</xdr:rowOff>
    </xdr:from>
    <xdr:to>
      <xdr:col>7</xdr:col>
      <xdr:colOff>542925</xdr:colOff>
      <xdr:row>29</xdr:row>
      <xdr:rowOff>85725</xdr:rowOff>
    </xdr:to>
    <xdr:sp>
      <xdr:nvSpPr>
        <xdr:cNvPr id="6" name="Connecteur droit avec flèche 6"/>
        <xdr:cNvSpPr>
          <a:spLocks/>
        </xdr:cNvSpPr>
      </xdr:nvSpPr>
      <xdr:spPr>
        <a:xfrm>
          <a:off x="3429000" y="5057775"/>
          <a:ext cx="34004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3</xdr:row>
      <xdr:rowOff>104775</xdr:rowOff>
    </xdr:from>
    <xdr:to>
      <xdr:col>9</xdr:col>
      <xdr:colOff>657225</xdr:colOff>
      <xdr:row>3</xdr:row>
      <xdr:rowOff>114300</xdr:rowOff>
    </xdr:to>
    <xdr:sp>
      <xdr:nvSpPr>
        <xdr:cNvPr id="1" name="Connecteur droit avec flèche 2"/>
        <xdr:cNvSpPr>
          <a:spLocks/>
        </xdr:cNvSpPr>
      </xdr:nvSpPr>
      <xdr:spPr>
        <a:xfrm>
          <a:off x="3000375" y="923925"/>
          <a:ext cx="53340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514350</xdr:colOff>
      <xdr:row>4</xdr:row>
      <xdr:rowOff>123825</xdr:rowOff>
    </xdr:from>
    <xdr:to>
      <xdr:col>2</xdr:col>
      <xdr:colOff>733425</xdr:colOff>
      <xdr:row>4</xdr:row>
      <xdr:rowOff>123825</xdr:rowOff>
    </xdr:to>
    <xdr:sp>
      <xdr:nvSpPr>
        <xdr:cNvPr id="2" name="Connecteur droit avec flèche 6"/>
        <xdr:cNvSpPr>
          <a:spLocks/>
        </xdr:cNvSpPr>
      </xdr:nvSpPr>
      <xdr:spPr>
        <a:xfrm>
          <a:off x="3105150" y="1181100"/>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27</xdr:row>
      <xdr:rowOff>133350</xdr:rowOff>
    </xdr:from>
    <xdr:to>
      <xdr:col>9</xdr:col>
      <xdr:colOff>657225</xdr:colOff>
      <xdr:row>27</xdr:row>
      <xdr:rowOff>133350</xdr:rowOff>
    </xdr:to>
    <xdr:sp>
      <xdr:nvSpPr>
        <xdr:cNvPr id="3" name="Connecteur droit avec flèche 2"/>
        <xdr:cNvSpPr>
          <a:spLocks/>
        </xdr:cNvSpPr>
      </xdr:nvSpPr>
      <xdr:spPr>
        <a:xfrm>
          <a:off x="2981325" y="5419725"/>
          <a:ext cx="5353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10</xdr:row>
      <xdr:rowOff>95250</xdr:rowOff>
    </xdr:from>
    <xdr:to>
      <xdr:col>9</xdr:col>
      <xdr:colOff>628650</xdr:colOff>
      <xdr:row>10</xdr:row>
      <xdr:rowOff>95250</xdr:rowOff>
    </xdr:to>
    <xdr:sp>
      <xdr:nvSpPr>
        <xdr:cNvPr id="4" name="Connecteur droit avec flèche 6"/>
        <xdr:cNvSpPr>
          <a:spLocks/>
        </xdr:cNvSpPr>
      </xdr:nvSpPr>
      <xdr:spPr>
        <a:xfrm>
          <a:off x="3676650" y="2190750"/>
          <a:ext cx="4629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200025</xdr:colOff>
      <xdr:row>34</xdr:row>
      <xdr:rowOff>85725</xdr:rowOff>
    </xdr:from>
    <xdr:to>
      <xdr:col>9</xdr:col>
      <xdr:colOff>609600</xdr:colOff>
      <xdr:row>34</xdr:row>
      <xdr:rowOff>85725</xdr:rowOff>
    </xdr:to>
    <xdr:sp>
      <xdr:nvSpPr>
        <xdr:cNvPr id="5" name="Connecteur droit avec flèche 6"/>
        <xdr:cNvSpPr>
          <a:spLocks/>
        </xdr:cNvSpPr>
      </xdr:nvSpPr>
      <xdr:spPr>
        <a:xfrm>
          <a:off x="3590925" y="6715125"/>
          <a:ext cx="4695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123825</xdr:colOff>
      <xdr:row>12</xdr:row>
      <xdr:rowOff>0</xdr:rowOff>
    </xdr:from>
    <xdr:ext cx="2238375" cy="1419225"/>
    <xdr:sp>
      <xdr:nvSpPr>
        <xdr:cNvPr id="6" name="ZoneTexte 14"/>
        <xdr:cNvSpPr txBox="1">
          <a:spLocks noChangeArrowheads="1"/>
        </xdr:cNvSpPr>
      </xdr:nvSpPr>
      <xdr:spPr>
        <a:xfrm>
          <a:off x="9410700" y="2419350"/>
          <a:ext cx="2238375" cy="1419225"/>
        </a:xfrm>
        <a:prstGeom prst="rect">
          <a:avLst/>
        </a:prstGeom>
        <a:gradFill rotWithShape="1">
          <a:gsLst>
            <a:gs pos="0">
              <a:srgbClr val="5E9EFF"/>
            </a:gs>
            <a:gs pos="100000">
              <a:srgbClr val="FFEBFA"/>
            </a:gs>
          </a:gsLst>
          <a:lin ang="2700000" scaled="1"/>
        </a:gradFill>
        <a:ln w="9525" cmpd="sng">
          <a:noFill/>
        </a:ln>
      </xdr:spPr>
      <xdr:txBody>
        <a:bodyPr vertOverflow="clip" wrap="square"/>
        <a:p>
          <a:pPr algn="r">
            <a:defRPr/>
          </a:pPr>
          <a:r>
            <a:rPr lang="en-US" cap="none" sz="1200" b="0" i="0" u="none" baseline="0">
              <a:solidFill>
                <a:srgbClr val="000000"/>
              </a:solidFill>
              <a:latin typeface="Arial Narrow"/>
              <a:ea typeface="Arial Narrow"/>
              <a:cs typeface="Arial Narrow"/>
            </a:rPr>
            <a:t>Si deux listes recueillent un siège </a:t>
          </a:r>
          <a:r>
            <a:rPr lang="en-US" cap="none" sz="1200" b="1" i="0" u="sng" baseline="0">
              <a:solidFill>
                <a:srgbClr val="000000"/>
              </a:solidFill>
              <a:latin typeface="Arial Narrow"/>
              <a:ea typeface="Arial Narrow"/>
              <a:cs typeface="Arial Narrow"/>
            </a:rPr>
            <a:t>à la même étape</a:t>
          </a:r>
          <a:r>
            <a:rPr lang="en-US" cap="none" sz="1200" b="0" i="0" u="none" baseline="0">
              <a:solidFill>
                <a:srgbClr val="000000"/>
              </a:solidFill>
              <a:latin typeface="Arial Narrow"/>
              <a:ea typeface="Arial Narrow"/>
              <a:cs typeface="Arial Narrow"/>
            </a:rPr>
            <a:t> de la répartition à la plus forte moyenne, vous devez retirer le siège obtenu </a:t>
          </a:r>
          <a:r>
            <a:rPr lang="en-US" cap="none" sz="1200" b="1" i="0" u="sng" baseline="0">
              <a:solidFill>
                <a:srgbClr val="000000"/>
              </a:solidFill>
              <a:latin typeface="Arial Narrow"/>
              <a:ea typeface="Arial Narrow"/>
              <a:cs typeface="Arial Narrow"/>
            </a:rPr>
            <a:t>à cette étape</a:t>
          </a:r>
          <a:r>
            <a:rPr lang="en-US" cap="none" sz="1200" b="0" i="0" u="sng" baseline="0">
              <a:solidFill>
                <a:srgbClr val="000000"/>
              </a:solidFill>
              <a:latin typeface="Arial Narrow"/>
              <a:ea typeface="Arial Narrow"/>
              <a:cs typeface="Arial Narrow"/>
            </a:rPr>
            <a:t>  </a:t>
          </a:r>
          <a:r>
            <a:rPr lang="en-US" cap="none" sz="1200" b="0" i="0" u="none" baseline="0">
              <a:solidFill>
                <a:srgbClr val="000000"/>
              </a:solidFill>
              <a:latin typeface="Arial Narrow"/>
              <a:ea typeface="Arial Narrow"/>
              <a:cs typeface="Arial Narrow"/>
            </a:rPr>
            <a:t>(</a:t>
          </a:r>
          <a:r>
            <a:rPr lang="en-US" cap="none" sz="1200" b="0" i="1" u="none" baseline="0">
              <a:solidFill>
                <a:srgbClr val="000000"/>
              </a:solidFill>
              <a:latin typeface="Arial Narrow"/>
              <a:ea typeface="Arial Narrow"/>
              <a:cs typeface="Arial Narrow"/>
            </a:rPr>
            <a:t>remplacer 1 par 0</a:t>
          </a:r>
          <a:r>
            <a:rPr lang="en-US" cap="none" sz="1200" b="0" i="0" u="none" baseline="0">
              <a:solidFill>
                <a:srgbClr val="000000"/>
              </a:solidFill>
              <a:latin typeface="Arial Narrow"/>
              <a:ea typeface="Arial Narrow"/>
              <a:cs typeface="Arial Narrow"/>
            </a:rPr>
            <a:t>)</a:t>
          </a:r>
          <a:r>
            <a:rPr lang="en-US" cap="none" sz="1200" b="0" i="0" u="sng" baseline="0">
              <a:solidFill>
                <a:srgbClr val="000000"/>
              </a:solidFill>
              <a:latin typeface="Arial Narrow"/>
              <a:ea typeface="Arial Narrow"/>
              <a:cs typeface="Arial Narrow"/>
            </a:rPr>
            <a:t> </a:t>
          </a:r>
          <a:r>
            <a:rPr lang="en-US" cap="none" sz="1200" b="1" i="0" u="sng" baseline="0">
              <a:solidFill>
                <a:srgbClr val="000000"/>
              </a:solidFill>
              <a:latin typeface="Arial Narrow"/>
              <a:ea typeface="Arial Narrow"/>
              <a:cs typeface="Arial Narrow"/>
            </a:rPr>
            <a:t>à la liste dont la moyenne d'âge des candidats est inférieure à celle de l'autre</a:t>
          </a:r>
        </a:p>
      </xdr:txBody>
    </xdr:sp>
    <xdr:clientData/>
  </xdr:oneCellAnchor>
  <xdr:oneCellAnchor>
    <xdr:from>
      <xdr:col>12</xdr:col>
      <xdr:colOff>133350</xdr:colOff>
      <xdr:row>35</xdr:row>
      <xdr:rowOff>133350</xdr:rowOff>
    </xdr:from>
    <xdr:ext cx="2209800" cy="1457325"/>
    <xdr:sp>
      <xdr:nvSpPr>
        <xdr:cNvPr id="7" name="ZoneTexte 16"/>
        <xdr:cNvSpPr txBox="1">
          <a:spLocks noChangeArrowheads="1"/>
        </xdr:cNvSpPr>
      </xdr:nvSpPr>
      <xdr:spPr>
        <a:xfrm>
          <a:off x="9420225" y="6924675"/>
          <a:ext cx="2209800" cy="1457325"/>
        </a:xfrm>
        <a:prstGeom prst="rect">
          <a:avLst/>
        </a:prstGeom>
        <a:gradFill rotWithShape="1">
          <a:gsLst>
            <a:gs pos="0">
              <a:srgbClr val="FF0000"/>
            </a:gs>
            <a:gs pos="100000">
              <a:srgbClr val="FEE7F2"/>
            </a:gs>
          </a:gsLst>
          <a:lin ang="2700000" scaled="1"/>
        </a:gradFill>
        <a:ln w="9525" cmpd="sng">
          <a:noFill/>
        </a:ln>
      </xdr:spPr>
      <xdr:txBody>
        <a:bodyPr vertOverflow="clip" wrap="square"/>
        <a:p>
          <a:pPr algn="ctr">
            <a:defRPr/>
          </a:pPr>
          <a:r>
            <a:rPr lang="en-US" cap="none" sz="1200" b="0" i="0" u="none" baseline="0">
              <a:solidFill>
                <a:srgbClr val="000000"/>
              </a:solidFill>
              <a:latin typeface="Arial Narrow"/>
              <a:ea typeface="Arial Narrow"/>
              <a:cs typeface="Arial Narrow"/>
            </a:rPr>
            <a:t>Si deux listes recueillent un siège à la même étape de la répartition à la plus forte moyenne, vous devez retirer le siège obtenu </a:t>
          </a:r>
          <a:r>
            <a:rPr lang="en-US" cap="none" sz="1200" b="1" i="0" u="sng" baseline="0">
              <a:solidFill>
                <a:srgbClr val="000000"/>
              </a:solidFill>
              <a:latin typeface="Arial Narrow"/>
              <a:ea typeface="Arial Narrow"/>
              <a:cs typeface="Arial Narrow"/>
            </a:rPr>
            <a:t>à cette étape </a:t>
          </a:r>
          <a:r>
            <a:rPr lang="en-US" cap="none" sz="1200" b="0" i="0" u="none" baseline="0">
              <a:solidFill>
                <a:srgbClr val="000000"/>
              </a:solidFill>
              <a:latin typeface="Arial Narrow"/>
              <a:ea typeface="Arial Narrow"/>
              <a:cs typeface="Arial Narrow"/>
            </a:rPr>
            <a:t>(</a:t>
          </a:r>
          <a:r>
            <a:rPr lang="en-US" cap="none" sz="1200" b="0" i="1" u="none" baseline="0">
              <a:solidFill>
                <a:srgbClr val="000000"/>
              </a:solidFill>
              <a:latin typeface="Arial Narrow"/>
              <a:ea typeface="Arial Narrow"/>
              <a:cs typeface="Arial Narrow"/>
            </a:rPr>
            <a:t>remplacer 1 par 0</a:t>
          </a:r>
          <a:r>
            <a:rPr lang="en-US" cap="none" sz="1200" b="0" i="0" u="none" baseline="0">
              <a:solidFill>
                <a:srgbClr val="000000"/>
              </a:solidFill>
              <a:latin typeface="Arial Narrow"/>
              <a:ea typeface="Arial Narrow"/>
              <a:cs typeface="Arial Narrow"/>
            </a:rPr>
            <a:t>) </a:t>
          </a:r>
          <a:r>
            <a:rPr lang="en-US" cap="none" sz="1200" b="1" i="0" u="sng" baseline="0">
              <a:solidFill>
                <a:srgbClr val="000000"/>
              </a:solidFill>
              <a:latin typeface="Arial Narrow"/>
              <a:ea typeface="Arial Narrow"/>
              <a:cs typeface="Arial Narrow"/>
            </a:rPr>
            <a:t>à la liste dont la moyenne d'âge des candidats est inférieure à celle de l'autre</a:t>
          </a:r>
        </a:p>
      </xdr:txBody>
    </xdr:sp>
    <xdr:clientData/>
  </xdr:oneCellAnchor>
  <xdr:twoCellAnchor>
    <xdr:from>
      <xdr:col>11</xdr:col>
      <xdr:colOff>76200</xdr:colOff>
      <xdr:row>12</xdr:row>
      <xdr:rowOff>85725</xdr:rowOff>
    </xdr:from>
    <xdr:to>
      <xdr:col>12</xdr:col>
      <xdr:colOff>190500</xdr:colOff>
      <xdr:row>12</xdr:row>
      <xdr:rowOff>85725</xdr:rowOff>
    </xdr:to>
    <xdr:sp>
      <xdr:nvSpPr>
        <xdr:cNvPr id="8" name="Connecteur droit avec flèche 11"/>
        <xdr:cNvSpPr>
          <a:spLocks/>
        </xdr:cNvSpPr>
      </xdr:nvSpPr>
      <xdr:spPr>
        <a:xfrm rot="10800000">
          <a:off x="9163050" y="2505075"/>
          <a:ext cx="314325" cy="0"/>
        </a:xfrm>
        <a:prstGeom prst="straightConnector1">
          <a:avLst/>
        </a:prstGeom>
        <a:noFill/>
        <a:ln w="25400" cmpd="sng">
          <a:solidFill>
            <a:srgbClr val="339966"/>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76200</xdr:colOff>
      <xdr:row>14</xdr:row>
      <xdr:rowOff>85725</xdr:rowOff>
    </xdr:from>
    <xdr:to>
      <xdr:col>12</xdr:col>
      <xdr:colOff>190500</xdr:colOff>
      <xdr:row>14</xdr:row>
      <xdr:rowOff>85725</xdr:rowOff>
    </xdr:to>
    <xdr:sp>
      <xdr:nvSpPr>
        <xdr:cNvPr id="9" name="Connecteur droit avec flèche 22"/>
        <xdr:cNvSpPr>
          <a:spLocks/>
        </xdr:cNvSpPr>
      </xdr:nvSpPr>
      <xdr:spPr>
        <a:xfrm rot="10800000">
          <a:off x="9163050" y="2828925"/>
          <a:ext cx="314325" cy="0"/>
        </a:xfrm>
        <a:prstGeom prst="straightConnector1">
          <a:avLst/>
        </a:prstGeom>
        <a:noFill/>
        <a:ln w="25400" cmpd="sng">
          <a:solidFill>
            <a:srgbClr val="993366"/>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85725</xdr:colOff>
      <xdr:row>16</xdr:row>
      <xdr:rowOff>85725</xdr:rowOff>
    </xdr:from>
    <xdr:to>
      <xdr:col>12</xdr:col>
      <xdr:colOff>200025</xdr:colOff>
      <xdr:row>16</xdr:row>
      <xdr:rowOff>85725</xdr:rowOff>
    </xdr:to>
    <xdr:sp>
      <xdr:nvSpPr>
        <xdr:cNvPr id="10" name="Connecteur droit avec flèche 23"/>
        <xdr:cNvSpPr>
          <a:spLocks/>
        </xdr:cNvSpPr>
      </xdr:nvSpPr>
      <xdr:spPr>
        <a:xfrm rot="10800000">
          <a:off x="9172575" y="3152775"/>
          <a:ext cx="314325" cy="0"/>
        </a:xfrm>
        <a:prstGeom prst="straightConnector1">
          <a:avLst/>
        </a:prstGeom>
        <a:noFill/>
        <a:ln w="25400" cmpd="sng">
          <a:solidFill>
            <a:srgbClr val="9933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85725</xdr:colOff>
      <xdr:row>18</xdr:row>
      <xdr:rowOff>95250</xdr:rowOff>
    </xdr:from>
    <xdr:to>
      <xdr:col>12</xdr:col>
      <xdr:colOff>200025</xdr:colOff>
      <xdr:row>18</xdr:row>
      <xdr:rowOff>95250</xdr:rowOff>
    </xdr:to>
    <xdr:sp>
      <xdr:nvSpPr>
        <xdr:cNvPr id="11" name="Connecteur droit avec flèche 24"/>
        <xdr:cNvSpPr>
          <a:spLocks/>
        </xdr:cNvSpPr>
      </xdr:nvSpPr>
      <xdr:spPr>
        <a:xfrm rot="10800000">
          <a:off x="9172575" y="3486150"/>
          <a:ext cx="3143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76200</xdr:colOff>
      <xdr:row>36</xdr:row>
      <xdr:rowOff>66675</xdr:rowOff>
    </xdr:from>
    <xdr:to>
      <xdr:col>12</xdr:col>
      <xdr:colOff>190500</xdr:colOff>
      <xdr:row>36</xdr:row>
      <xdr:rowOff>66675</xdr:rowOff>
    </xdr:to>
    <xdr:sp>
      <xdr:nvSpPr>
        <xdr:cNvPr id="12" name="Connecteur droit avec flèche 25"/>
        <xdr:cNvSpPr>
          <a:spLocks/>
        </xdr:cNvSpPr>
      </xdr:nvSpPr>
      <xdr:spPr>
        <a:xfrm rot="10800000">
          <a:off x="9163050" y="7019925"/>
          <a:ext cx="314325" cy="0"/>
        </a:xfrm>
        <a:prstGeom prst="straightConnector1">
          <a:avLst/>
        </a:prstGeom>
        <a:noFill/>
        <a:ln w="25400" cmpd="sng">
          <a:solidFill>
            <a:srgbClr val="339966"/>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76200</xdr:colOff>
      <xdr:row>38</xdr:row>
      <xdr:rowOff>76200</xdr:rowOff>
    </xdr:from>
    <xdr:to>
      <xdr:col>12</xdr:col>
      <xdr:colOff>190500</xdr:colOff>
      <xdr:row>38</xdr:row>
      <xdr:rowOff>76200</xdr:rowOff>
    </xdr:to>
    <xdr:sp>
      <xdr:nvSpPr>
        <xdr:cNvPr id="13" name="Connecteur droit avec flèche 26"/>
        <xdr:cNvSpPr>
          <a:spLocks/>
        </xdr:cNvSpPr>
      </xdr:nvSpPr>
      <xdr:spPr>
        <a:xfrm rot="10800000">
          <a:off x="9163050" y="7353300"/>
          <a:ext cx="314325" cy="0"/>
        </a:xfrm>
        <a:prstGeom prst="straightConnector1">
          <a:avLst/>
        </a:prstGeom>
        <a:noFill/>
        <a:ln w="25400" cmpd="sng">
          <a:solidFill>
            <a:srgbClr val="993366"/>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76200</xdr:colOff>
      <xdr:row>40</xdr:row>
      <xdr:rowOff>85725</xdr:rowOff>
    </xdr:from>
    <xdr:to>
      <xdr:col>12</xdr:col>
      <xdr:colOff>190500</xdr:colOff>
      <xdr:row>40</xdr:row>
      <xdr:rowOff>85725</xdr:rowOff>
    </xdr:to>
    <xdr:sp>
      <xdr:nvSpPr>
        <xdr:cNvPr id="14" name="Connecteur droit avec flèche 27"/>
        <xdr:cNvSpPr>
          <a:spLocks/>
        </xdr:cNvSpPr>
      </xdr:nvSpPr>
      <xdr:spPr>
        <a:xfrm rot="10800000">
          <a:off x="9163050" y="7686675"/>
          <a:ext cx="314325" cy="0"/>
        </a:xfrm>
        <a:prstGeom prst="straightConnector1">
          <a:avLst/>
        </a:prstGeom>
        <a:noFill/>
        <a:ln w="25400" cmpd="sng">
          <a:solidFill>
            <a:srgbClr val="9933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76200</xdr:colOff>
      <xdr:row>42</xdr:row>
      <xdr:rowOff>85725</xdr:rowOff>
    </xdr:from>
    <xdr:to>
      <xdr:col>12</xdr:col>
      <xdr:colOff>190500</xdr:colOff>
      <xdr:row>42</xdr:row>
      <xdr:rowOff>85725</xdr:rowOff>
    </xdr:to>
    <xdr:sp>
      <xdr:nvSpPr>
        <xdr:cNvPr id="15" name="Connecteur droit avec flèche 28"/>
        <xdr:cNvSpPr>
          <a:spLocks/>
        </xdr:cNvSpPr>
      </xdr:nvSpPr>
      <xdr:spPr>
        <a:xfrm rot="10800000">
          <a:off x="9163050" y="8010525"/>
          <a:ext cx="3143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152400</xdr:colOff>
      <xdr:row>1</xdr:row>
      <xdr:rowOff>142875</xdr:rowOff>
    </xdr:from>
    <xdr:ext cx="2247900" cy="1466850"/>
    <xdr:sp>
      <xdr:nvSpPr>
        <xdr:cNvPr id="16" name="ZoneTexte 29"/>
        <xdr:cNvSpPr txBox="1">
          <a:spLocks noChangeArrowheads="1"/>
        </xdr:cNvSpPr>
      </xdr:nvSpPr>
      <xdr:spPr>
        <a:xfrm>
          <a:off x="9439275" y="438150"/>
          <a:ext cx="2247900" cy="1466850"/>
        </a:xfrm>
        <a:prstGeom prst="rect">
          <a:avLst/>
        </a:prstGeom>
        <a:gradFill rotWithShape="1">
          <a:gsLst>
            <a:gs pos="0">
              <a:srgbClr val="FFEBFA"/>
            </a:gs>
            <a:gs pos="30000">
              <a:srgbClr val="C4D6EB"/>
            </a:gs>
            <a:gs pos="60001">
              <a:srgbClr val="85C2FF"/>
            </a:gs>
            <a:gs pos="100000">
              <a:srgbClr val="5E9EFF"/>
            </a:gs>
          </a:gsLst>
          <a:lin ang="2700000" scaled="1"/>
        </a:gradFill>
        <a:ln w="9525" cmpd="sng">
          <a:noFill/>
        </a:ln>
      </xdr:spPr>
      <xdr:txBody>
        <a:bodyPr vertOverflow="clip" wrap="square"/>
        <a:p>
          <a:pPr algn="r">
            <a:defRPr/>
          </a:pPr>
          <a:r>
            <a:rPr lang="en-US" cap="none" sz="1200" b="0" i="0" u="none" baseline="0">
              <a:solidFill>
                <a:srgbClr val="000000"/>
              </a:solidFill>
              <a:latin typeface="Arial Narrow"/>
              <a:ea typeface="Arial Narrow"/>
              <a:cs typeface="Arial Narrow"/>
            </a:rPr>
            <a:t>Si au 2nd tour deux listes arrivent en tête avec le même nombre de voix, vous devez retirer le ou les sièges obtenus "à l'attribution  majoritaire" </a:t>
          </a:r>
          <a:r>
            <a:rPr lang="en-US" cap="none" sz="1200" b="0" i="1" u="none" baseline="0">
              <a:solidFill>
                <a:srgbClr val="000000"/>
              </a:solidFill>
              <a:latin typeface="Arial Narrow"/>
              <a:ea typeface="Arial Narrow"/>
              <a:cs typeface="Arial Narrow"/>
            </a:rPr>
            <a:t>(remplacer résultat par 0)</a:t>
          </a:r>
          <a:r>
            <a:rPr lang="en-US" cap="none" sz="1200" b="0" i="0" u="none" baseline="0">
              <a:solidFill>
                <a:srgbClr val="000000"/>
              </a:solidFill>
              <a:latin typeface="Arial Narrow"/>
              <a:ea typeface="Arial Narrow"/>
              <a:cs typeface="Arial Narrow"/>
            </a:rPr>
            <a:t> </a:t>
          </a:r>
          <a:r>
            <a:rPr lang="en-US" cap="none" sz="1200" b="1" i="0" u="sng" baseline="0">
              <a:solidFill>
                <a:srgbClr val="000000"/>
              </a:solidFill>
              <a:latin typeface="Arial Narrow"/>
              <a:ea typeface="Arial Narrow"/>
              <a:cs typeface="Arial Narrow"/>
            </a:rPr>
            <a:t>à la liste dont la moyenne d'âge est inférieure à celle de l'autre liste</a:t>
          </a:r>
          <a:r>
            <a:rPr lang="en-US" cap="none" sz="1200" b="0" i="0" u="none" baseline="0">
              <a:solidFill>
                <a:srgbClr val="000000"/>
              </a:solidFill>
              <a:latin typeface="Arial Narrow"/>
              <a:ea typeface="Arial Narrow"/>
              <a:cs typeface="Arial Narrow"/>
            </a:rPr>
            <a:t>
</a:t>
          </a:r>
        </a:p>
      </xdr:txBody>
    </xdr:sp>
    <xdr:clientData/>
  </xdr:oneCellAnchor>
  <xdr:twoCellAnchor>
    <xdr:from>
      <xdr:col>11</xdr:col>
      <xdr:colOff>76200</xdr:colOff>
      <xdr:row>6</xdr:row>
      <xdr:rowOff>76200</xdr:rowOff>
    </xdr:from>
    <xdr:to>
      <xdr:col>12</xdr:col>
      <xdr:colOff>190500</xdr:colOff>
      <xdr:row>6</xdr:row>
      <xdr:rowOff>76200</xdr:rowOff>
    </xdr:to>
    <xdr:sp>
      <xdr:nvSpPr>
        <xdr:cNvPr id="17" name="Connecteur droit avec flèche 30"/>
        <xdr:cNvSpPr>
          <a:spLocks/>
        </xdr:cNvSpPr>
      </xdr:nvSpPr>
      <xdr:spPr>
        <a:xfrm rot="10800000">
          <a:off x="9163050" y="1524000"/>
          <a:ext cx="3143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161925</xdr:colOff>
      <xdr:row>26</xdr:row>
      <xdr:rowOff>19050</xdr:rowOff>
    </xdr:from>
    <xdr:ext cx="2257425" cy="1457325"/>
    <xdr:sp>
      <xdr:nvSpPr>
        <xdr:cNvPr id="18" name="ZoneTexte 31"/>
        <xdr:cNvSpPr txBox="1">
          <a:spLocks noChangeArrowheads="1"/>
        </xdr:cNvSpPr>
      </xdr:nvSpPr>
      <xdr:spPr>
        <a:xfrm>
          <a:off x="9448800" y="4981575"/>
          <a:ext cx="2257425" cy="1457325"/>
        </a:xfrm>
        <a:prstGeom prst="rect">
          <a:avLst/>
        </a:prstGeom>
        <a:gradFill rotWithShape="1">
          <a:gsLst>
            <a:gs pos="0">
              <a:srgbClr val="FEE7F2"/>
            </a:gs>
            <a:gs pos="100000">
              <a:srgbClr val="FF0000"/>
            </a:gs>
          </a:gsLst>
          <a:lin ang="2700000" scaled="1"/>
        </a:gradFill>
        <a:ln w="9525" cmpd="sng">
          <a:noFill/>
        </a:ln>
      </xdr:spPr>
      <xdr:txBody>
        <a:bodyPr vertOverflow="clip" wrap="square"/>
        <a:p>
          <a:pPr algn="ctr">
            <a:defRPr/>
          </a:pPr>
          <a:r>
            <a:rPr lang="en-US" cap="none" sz="1200" b="0" i="0" u="none" baseline="0">
              <a:solidFill>
                <a:srgbClr val="000000"/>
              </a:solidFill>
              <a:latin typeface="Arial Narrow"/>
              <a:ea typeface="Arial Narrow"/>
              <a:cs typeface="Arial Narrow"/>
            </a:rPr>
            <a:t>Si au 2nd tour deux listes arrivent en tête avec le même nombre de voix, vous devez retirer le ou les sièges obtenus "à l'attribution  majoritaire" (</a:t>
          </a:r>
          <a:r>
            <a:rPr lang="en-US" cap="none" sz="1200" b="0" i="1" u="none" baseline="0">
              <a:solidFill>
                <a:srgbClr val="000000"/>
              </a:solidFill>
              <a:latin typeface="Arial Narrow"/>
              <a:ea typeface="Arial Narrow"/>
              <a:cs typeface="Arial Narrow"/>
            </a:rPr>
            <a:t>remplacer résultat par 0</a:t>
          </a:r>
          <a:r>
            <a:rPr lang="en-US" cap="none" sz="1200" b="0" i="0" u="none" baseline="0">
              <a:solidFill>
                <a:srgbClr val="000000"/>
              </a:solidFill>
              <a:latin typeface="Arial Narrow"/>
              <a:ea typeface="Arial Narrow"/>
              <a:cs typeface="Arial Narrow"/>
            </a:rPr>
            <a:t>) </a:t>
          </a:r>
          <a:r>
            <a:rPr lang="en-US" cap="none" sz="1200" b="1" i="0" u="sng" baseline="0">
              <a:solidFill>
                <a:srgbClr val="000000"/>
              </a:solidFill>
              <a:latin typeface="Arial Narrow"/>
              <a:ea typeface="Arial Narrow"/>
              <a:cs typeface="Arial Narrow"/>
            </a:rPr>
            <a:t>à la liste dont la moyenne d'âge est inférieure à celle de l'autre liste</a:t>
          </a:r>
        </a:p>
      </xdr:txBody>
    </xdr:sp>
    <xdr:clientData/>
  </xdr:oneCellAnchor>
  <xdr:twoCellAnchor>
    <xdr:from>
      <xdr:col>11</xdr:col>
      <xdr:colOff>66675</xdr:colOff>
      <xdr:row>31</xdr:row>
      <xdr:rowOff>76200</xdr:rowOff>
    </xdr:from>
    <xdr:to>
      <xdr:col>12</xdr:col>
      <xdr:colOff>180975</xdr:colOff>
      <xdr:row>31</xdr:row>
      <xdr:rowOff>76200</xdr:rowOff>
    </xdr:to>
    <xdr:sp>
      <xdr:nvSpPr>
        <xdr:cNvPr id="19" name="Connecteur droit avec flèche 32"/>
        <xdr:cNvSpPr>
          <a:spLocks/>
        </xdr:cNvSpPr>
      </xdr:nvSpPr>
      <xdr:spPr>
        <a:xfrm rot="10800000">
          <a:off x="9153525" y="6219825"/>
          <a:ext cx="3143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57"/>
  <sheetViews>
    <sheetView zoomScale="106" zoomScaleNormal="106" zoomScalePageLayoutView="0" workbookViewId="0" topLeftCell="A1">
      <selection activeCell="K3" sqref="K3"/>
    </sheetView>
  </sheetViews>
  <sheetFormatPr defaultColWidth="11.7109375" defaultRowHeight="12.75"/>
  <cols>
    <col min="1" max="1" width="4.8515625" style="0" customWidth="1"/>
    <col min="2" max="2" width="35.7109375" style="0" customWidth="1"/>
    <col min="3" max="3" width="10.8515625" style="0" customWidth="1"/>
    <col min="4" max="8" width="10.7109375" style="0" customWidth="1"/>
    <col min="9" max="9" width="10.421875" style="0" customWidth="1"/>
    <col min="10" max="10" width="4.8515625" style="0" customWidth="1"/>
  </cols>
  <sheetData>
    <row r="1" spans="1:14" ht="18.75" thickBot="1">
      <c r="A1" s="71"/>
      <c r="B1" s="47" t="s">
        <v>23</v>
      </c>
      <c r="C1" s="48"/>
      <c r="D1" s="48"/>
      <c r="E1" s="48"/>
      <c r="F1" s="48"/>
      <c r="G1" s="48"/>
      <c r="H1" s="48"/>
      <c r="I1" s="49"/>
      <c r="J1" s="72"/>
      <c r="K1" s="43"/>
      <c r="L1" s="43"/>
      <c r="M1" s="43"/>
      <c r="N1" s="43"/>
    </row>
    <row r="2" spans="1:14" ht="13.5" thickBot="1">
      <c r="A2" s="73"/>
      <c r="B2" s="41"/>
      <c r="C2" s="41"/>
      <c r="D2" s="41"/>
      <c r="E2" s="41"/>
      <c r="F2" s="41"/>
      <c r="G2" s="41"/>
      <c r="H2" s="41"/>
      <c r="I2" s="41"/>
      <c r="J2" s="74"/>
      <c r="K2" s="43"/>
      <c r="L2" s="43"/>
      <c r="M2" s="43"/>
      <c r="N2" s="43"/>
    </row>
    <row r="3" spans="1:14" ht="17.25" customHeight="1">
      <c r="A3" s="75"/>
      <c r="B3" s="2"/>
      <c r="C3" s="3"/>
      <c r="D3" s="6" t="s">
        <v>0</v>
      </c>
      <c r="E3" s="6" t="s">
        <v>1</v>
      </c>
      <c r="F3" s="6" t="s">
        <v>2</v>
      </c>
      <c r="G3" s="6" t="s">
        <v>3</v>
      </c>
      <c r="H3" s="6" t="s">
        <v>4</v>
      </c>
      <c r="I3" s="4"/>
      <c r="J3" s="74"/>
      <c r="K3" s="43"/>
      <c r="L3" s="43"/>
      <c r="M3" s="43"/>
      <c r="N3" s="43"/>
    </row>
    <row r="4" spans="1:14" ht="12.75">
      <c r="A4" s="75"/>
      <c r="B4" s="220" t="s">
        <v>12</v>
      </c>
      <c r="C4" s="221"/>
      <c r="D4" s="1"/>
      <c r="E4" s="1"/>
      <c r="F4" s="1"/>
      <c r="G4" s="1"/>
      <c r="H4" s="1"/>
      <c r="I4" s="13"/>
      <c r="J4" s="74"/>
      <c r="K4" s="43"/>
      <c r="L4" s="43"/>
      <c r="M4" s="43"/>
      <c r="N4" s="43"/>
    </row>
    <row r="5" spans="1:14" ht="12.75">
      <c r="A5" s="75"/>
      <c r="B5" s="218" t="s">
        <v>13</v>
      </c>
      <c r="C5" s="219"/>
      <c r="D5" s="12"/>
      <c r="E5" s="12"/>
      <c r="F5" s="12"/>
      <c r="G5" s="12"/>
      <c r="H5" s="12"/>
      <c r="I5" s="24">
        <f>SUM(D5:H5)</f>
        <v>0</v>
      </c>
      <c r="J5" s="74"/>
      <c r="K5" s="43"/>
      <c r="L5" s="43"/>
      <c r="M5" s="43"/>
      <c r="N5" s="43"/>
    </row>
    <row r="6" spans="1:14" ht="12.75">
      <c r="A6" s="75"/>
      <c r="B6" s="60" t="s">
        <v>5</v>
      </c>
      <c r="C6" s="61"/>
      <c r="D6" s="20" t="e">
        <f>D5/$I$5</f>
        <v>#DIV/0!</v>
      </c>
      <c r="E6" s="20" t="e">
        <f>E5/$I$5</f>
        <v>#DIV/0!</v>
      </c>
      <c r="F6" s="20" t="e">
        <f>F5/$I$5</f>
        <v>#DIV/0!</v>
      </c>
      <c r="G6" s="20" t="e">
        <f>G5/$I$5</f>
        <v>#DIV/0!</v>
      </c>
      <c r="H6" s="20" t="e">
        <f>H5/$I$5</f>
        <v>#DIV/0!</v>
      </c>
      <c r="I6" s="21" t="e">
        <f>SUM(D6:H6)</f>
        <v>#DIV/0!</v>
      </c>
      <c r="J6" s="74"/>
      <c r="K6" s="43"/>
      <c r="L6" s="43"/>
      <c r="M6" s="43"/>
      <c r="N6" s="43"/>
    </row>
    <row r="7" spans="1:14" ht="12.75">
      <c r="A7" s="75"/>
      <c r="B7" s="62" t="s">
        <v>25</v>
      </c>
      <c r="C7" s="63"/>
      <c r="D7" s="14" t="e">
        <f>IF(D6=MAX($D$6:$H$6),INT($I$4/2)+1,0)</f>
        <v>#DIV/0!</v>
      </c>
      <c r="E7" s="14" t="e">
        <f>IF(E6=MAX($D$6:$H$6),INT($I$4/2)+1,0)</f>
        <v>#DIV/0!</v>
      </c>
      <c r="F7" s="14" t="e">
        <f>IF(F6=MAX($D$6:$H$6),INT($I$4/2)+1,0)</f>
        <v>#DIV/0!</v>
      </c>
      <c r="G7" s="14" t="e">
        <f>IF(G6=MAX($D$6:$H$6),INT($I$4/2)+1,0)</f>
        <v>#DIV/0!</v>
      </c>
      <c r="H7" s="14" t="e">
        <f>IF(H6=MAX($D$6:$H$6),INT($I$4/2)+1,0)</f>
        <v>#DIV/0!</v>
      </c>
      <c r="I7" s="22" t="e">
        <f>SUM(D7:H7)</f>
        <v>#DIV/0!</v>
      </c>
      <c r="J7" s="74"/>
      <c r="K7" s="43"/>
      <c r="L7" s="43"/>
      <c r="M7" s="43"/>
      <c r="N7" s="43"/>
    </row>
    <row r="8" spans="1:14" ht="12.75">
      <c r="A8" s="75"/>
      <c r="B8" s="62" t="s">
        <v>26</v>
      </c>
      <c r="C8" s="64" t="e">
        <f>INT($I$8/(I4-(INT($I$4/2)+1)))</f>
        <v>#DIV/0!</v>
      </c>
      <c r="D8" s="14" t="e">
        <f>IF(D6&gt;0.05,D5,0)</f>
        <v>#DIV/0!</v>
      </c>
      <c r="E8" s="14" t="e">
        <f>IF(E6&gt;0.05,E5,0)</f>
        <v>#DIV/0!</v>
      </c>
      <c r="F8" s="14" t="e">
        <f>IF(F6&gt;0.05,F5,0)</f>
        <v>#DIV/0!</v>
      </c>
      <c r="G8" s="14" t="e">
        <f>IF(G6&gt;0.05,G5,0)</f>
        <v>#DIV/0!</v>
      </c>
      <c r="H8" s="14" t="e">
        <f>IF(H6&gt;0.05,H5,0)</f>
        <v>#DIV/0!</v>
      </c>
      <c r="I8" s="15" t="e">
        <f>SUM(D8:H8)</f>
        <v>#DIV/0!</v>
      </c>
      <c r="J8" s="74"/>
      <c r="K8" s="43"/>
      <c r="L8" s="43"/>
      <c r="M8" s="43"/>
      <c r="N8" s="43"/>
    </row>
    <row r="9" spans="1:14" ht="12.75">
      <c r="A9" s="75"/>
      <c r="B9" s="65" t="s">
        <v>6</v>
      </c>
      <c r="C9" s="61"/>
      <c r="D9" s="66" t="e">
        <f>IF(D6&gt;0.05,INT(D5/$C$8),0)</f>
        <v>#DIV/0!</v>
      </c>
      <c r="E9" s="66" t="e">
        <f>IF(E6&gt;0.05,INT(E5/$C$8),0)</f>
        <v>#DIV/0!</v>
      </c>
      <c r="F9" s="66" t="e">
        <f>IF(F6&gt;0.05,INT(F5/$C$8),0)</f>
        <v>#DIV/0!</v>
      </c>
      <c r="G9" s="66" t="e">
        <f>IF(G6&gt;0.05,INT(G5/$C$8),0)</f>
        <v>#DIV/0!</v>
      </c>
      <c r="H9" s="66" t="e">
        <f>IF(H6&gt;0.05,INT(H5/$C$8),0)</f>
        <v>#DIV/0!</v>
      </c>
      <c r="I9" s="16" t="e">
        <f>SUM(D9:H9)</f>
        <v>#DIV/0!</v>
      </c>
      <c r="J9" s="74"/>
      <c r="K9" s="43"/>
      <c r="L9" s="43"/>
      <c r="M9" s="43"/>
      <c r="N9" s="43"/>
    </row>
    <row r="10" spans="1:14" ht="12.75">
      <c r="A10" s="75"/>
      <c r="B10" s="52" t="s">
        <v>7</v>
      </c>
      <c r="C10" s="5"/>
      <c r="D10" s="10"/>
      <c r="E10" s="10"/>
      <c r="F10" s="10"/>
      <c r="G10" s="10"/>
      <c r="H10" s="11"/>
      <c r="I10" s="67" t="e">
        <f>I4-SUM(I7,I9)</f>
        <v>#DIV/0!</v>
      </c>
      <c r="J10" s="74"/>
      <c r="K10" s="43"/>
      <c r="L10" s="43"/>
      <c r="M10" s="43"/>
      <c r="N10" s="43"/>
    </row>
    <row r="11" spans="1:14" ht="12.75">
      <c r="A11" s="75"/>
      <c r="B11" s="25" t="s">
        <v>8</v>
      </c>
      <c r="C11" s="26"/>
      <c r="D11" s="17" t="e">
        <f>IF(D9&gt;0,D8/(D9+1),0)</f>
        <v>#DIV/0!</v>
      </c>
      <c r="E11" s="17" t="e">
        <f>IF(E9&gt;0,E8/(E9+1),0)</f>
        <v>#DIV/0!</v>
      </c>
      <c r="F11" s="17" t="e">
        <f>IF(F9&gt;0,F8/(F9+1),0)</f>
        <v>#DIV/0!</v>
      </c>
      <c r="G11" s="17" t="e">
        <f>IF(G9&gt;0,G8/(G9+1),0)</f>
        <v>#DIV/0!</v>
      </c>
      <c r="H11" s="17" t="e">
        <f>IF(H9&gt;0,H8/(H9+1),0)</f>
        <v>#DIV/0!</v>
      </c>
      <c r="I11" s="16"/>
      <c r="J11" s="74"/>
      <c r="K11" s="43"/>
      <c r="L11" s="43"/>
      <c r="M11" s="43"/>
      <c r="N11" s="43"/>
    </row>
    <row r="12" spans="1:14" ht="12.75">
      <c r="A12" s="75"/>
      <c r="B12" s="25" t="s">
        <v>9</v>
      </c>
      <c r="C12" s="26"/>
      <c r="D12" s="14" t="e">
        <f>IF(D11=MAX($D$11:$H$11),$I$12,0)</f>
        <v>#DIV/0!</v>
      </c>
      <c r="E12" s="14" t="e">
        <f>IF(E11=MAX($D$11:$H$11),$I$12,0)</f>
        <v>#DIV/0!</v>
      </c>
      <c r="F12" s="14" t="e">
        <f>IF(F11=MAX($D$11:$H$11),$I$12,0)</f>
        <v>#DIV/0!</v>
      </c>
      <c r="G12" s="14" t="e">
        <f>IF(G11=MAX($D$11:$H$11),$I$12,0)</f>
        <v>#DIV/0!</v>
      </c>
      <c r="H12" s="14" t="e">
        <f>IF(H11=MAX($D$11:$H$11),$I$12,0)</f>
        <v>#DIV/0!</v>
      </c>
      <c r="I12" s="15" t="e">
        <f>IF(I10&gt;0,1,0)</f>
        <v>#DIV/0!</v>
      </c>
      <c r="J12" s="74"/>
      <c r="K12" s="43"/>
      <c r="L12" s="43"/>
      <c r="M12" s="43"/>
      <c r="N12" s="43"/>
    </row>
    <row r="13" spans="1:14" ht="12.75">
      <c r="A13" s="75"/>
      <c r="B13" s="25" t="s">
        <v>10</v>
      </c>
      <c r="C13" s="26"/>
      <c r="D13" s="17" t="e">
        <f>IF(D6&gt;0.05,D5/(SUM(D9,1,D12)),0)</f>
        <v>#DIV/0!</v>
      </c>
      <c r="E13" s="17" t="e">
        <f>IF(E6&gt;0.05,E5/(SUM(E9,1,E12)),0)</f>
        <v>#DIV/0!</v>
      </c>
      <c r="F13" s="17" t="e">
        <f>IF(F6&gt;0.05,F5/(SUM(F9,1,F12)),0)</f>
        <v>#DIV/0!</v>
      </c>
      <c r="G13" s="17" t="e">
        <f>IF(G6&gt;0.05,G5/(SUM(G9,1,G12)),0)</f>
        <v>#DIV/0!</v>
      </c>
      <c r="H13" s="17" t="e">
        <f>IF(H6&gt;0.05,H5/(SUM(H9,1,H12)),0)</f>
        <v>#DIV/0!</v>
      </c>
      <c r="I13" s="15" t="e">
        <f>I10-I12</f>
        <v>#DIV/0!</v>
      </c>
      <c r="J13" s="74"/>
      <c r="K13" s="43"/>
      <c r="L13" s="43"/>
      <c r="M13" s="43"/>
      <c r="N13" s="43"/>
    </row>
    <row r="14" spans="1:14" ht="12.75">
      <c r="A14" s="75"/>
      <c r="B14" s="25" t="s">
        <v>11</v>
      </c>
      <c r="C14" s="26"/>
      <c r="D14" s="14" t="e">
        <f>IF(D13=MAX($D$13:$H$13),$I$13,0)</f>
        <v>#DIV/0!</v>
      </c>
      <c r="E14" s="14" t="e">
        <f>IF(E13=MAX($D$13:$H$13),$I$13,0)</f>
        <v>#DIV/0!</v>
      </c>
      <c r="F14" s="14" t="e">
        <f>IF(F13=MAX($D$13:$H$13),$I$13,0)</f>
        <v>#DIV/0!</v>
      </c>
      <c r="G14" s="14" t="e">
        <f>IF(G13=MAX($D$13:$H$13),$I$13,0)</f>
        <v>#DIV/0!</v>
      </c>
      <c r="H14" s="14" t="e">
        <f>IF(H13=MAX($D$13:$H$13),$I$13,0)</f>
        <v>#DIV/0!</v>
      </c>
      <c r="I14" s="18" t="e">
        <f>IF(I10&gt;1,1,0)</f>
        <v>#DIV/0!</v>
      </c>
      <c r="J14" s="74"/>
      <c r="K14" s="43"/>
      <c r="L14" s="43"/>
      <c r="M14" s="43"/>
      <c r="N14" s="43"/>
    </row>
    <row r="15" spans="1:14" ht="23.25" customHeight="1" thickBot="1">
      <c r="A15" s="75"/>
      <c r="B15" s="54" t="s">
        <v>24</v>
      </c>
      <c r="C15" s="55"/>
      <c r="D15" s="56" t="e">
        <f>SUM(D14,D12,D9,D7)</f>
        <v>#DIV/0!</v>
      </c>
      <c r="E15" s="57" t="e">
        <f>SUM(E14,E12,E9,E7)</f>
        <v>#DIV/0!</v>
      </c>
      <c r="F15" s="57" t="e">
        <f>SUM(F14,F12,F9,F7)</f>
        <v>#DIV/0!</v>
      </c>
      <c r="G15" s="57" t="e">
        <f>SUM(G14,G12,G9,G7)</f>
        <v>#DIV/0!</v>
      </c>
      <c r="H15" s="57" t="e">
        <f>SUM(H14,H12,H9,H7)</f>
        <v>#DIV/0!</v>
      </c>
      <c r="I15" s="51" t="e">
        <f>SUM(D15:H15)</f>
        <v>#DIV/0!</v>
      </c>
      <c r="J15" s="74"/>
      <c r="K15" s="43"/>
      <c r="L15" s="43"/>
      <c r="M15" s="43"/>
      <c r="N15" s="43"/>
    </row>
    <row r="16" spans="1:22" ht="13.5" thickBot="1">
      <c r="A16" s="75"/>
      <c r="B16" s="41"/>
      <c r="C16" s="41"/>
      <c r="D16" s="41"/>
      <c r="E16" s="41"/>
      <c r="F16" s="41"/>
      <c r="G16" s="41"/>
      <c r="H16" s="41"/>
      <c r="I16" s="41"/>
      <c r="J16" s="74"/>
      <c r="K16" s="43"/>
      <c r="L16" s="43"/>
      <c r="M16" s="43"/>
      <c r="N16" s="43"/>
      <c r="O16" s="9"/>
      <c r="P16" s="9"/>
      <c r="Q16" s="9"/>
      <c r="R16" s="9"/>
      <c r="S16" s="9"/>
      <c r="T16" s="9"/>
      <c r="U16" s="9"/>
      <c r="V16" s="9"/>
    </row>
    <row r="17" spans="1:14" ht="13.5" thickBot="1">
      <c r="A17" s="75"/>
      <c r="B17" s="69" t="s">
        <v>20</v>
      </c>
      <c r="C17" s="7"/>
      <c r="D17" s="7"/>
      <c r="E17" s="7"/>
      <c r="F17" s="7"/>
      <c r="G17" s="7"/>
      <c r="H17" s="7"/>
      <c r="I17" s="7"/>
      <c r="J17" s="8"/>
      <c r="K17" s="43"/>
      <c r="L17" s="43"/>
      <c r="M17" s="43"/>
      <c r="N17" s="43"/>
    </row>
    <row r="18" spans="1:14" ht="10.5" customHeight="1">
      <c r="A18" s="75"/>
      <c r="B18" s="41"/>
      <c r="C18" s="41"/>
      <c r="D18" s="41"/>
      <c r="E18" s="41"/>
      <c r="F18" s="41"/>
      <c r="G18" s="41"/>
      <c r="H18" s="41"/>
      <c r="I18" s="41"/>
      <c r="J18" s="74"/>
      <c r="K18" s="43"/>
      <c r="L18" s="43"/>
      <c r="M18" s="43"/>
      <c r="N18" s="43"/>
    </row>
    <row r="19" spans="1:14" ht="6.75" customHeight="1" thickBot="1">
      <c r="A19" s="76"/>
      <c r="B19" s="40"/>
      <c r="C19" s="40"/>
      <c r="D19" s="40"/>
      <c r="E19" s="40"/>
      <c r="F19" s="40"/>
      <c r="G19" s="40"/>
      <c r="H19" s="40"/>
      <c r="I19" s="40"/>
      <c r="J19" s="77"/>
      <c r="K19" s="43"/>
      <c r="L19" s="43"/>
      <c r="M19" s="43"/>
      <c r="N19" s="43"/>
    </row>
    <row r="20" spans="1:14" ht="18.75" thickBot="1">
      <c r="A20" s="78"/>
      <c r="B20" s="44" t="s">
        <v>22</v>
      </c>
      <c r="C20" s="45"/>
      <c r="D20" s="45"/>
      <c r="E20" s="45"/>
      <c r="F20" s="45"/>
      <c r="G20" s="45"/>
      <c r="H20" s="45"/>
      <c r="I20" s="46"/>
      <c r="J20" s="79"/>
      <c r="K20" s="43"/>
      <c r="L20" s="43"/>
      <c r="M20" s="43"/>
      <c r="N20" s="43"/>
    </row>
    <row r="21" spans="1:14" ht="13.5" thickBot="1">
      <c r="A21" s="78"/>
      <c r="B21" s="80"/>
      <c r="C21" s="80"/>
      <c r="D21" s="80"/>
      <c r="E21" s="80"/>
      <c r="F21" s="80"/>
      <c r="G21" s="80"/>
      <c r="H21" s="80"/>
      <c r="I21" s="80"/>
      <c r="J21" s="79"/>
      <c r="K21" s="43"/>
      <c r="L21" s="43"/>
      <c r="M21" s="43"/>
      <c r="N21" s="43"/>
    </row>
    <row r="22" spans="1:14" ht="12.75">
      <c r="A22" s="78"/>
      <c r="B22" s="2"/>
      <c r="C22" s="3"/>
      <c r="D22" s="6" t="s">
        <v>0</v>
      </c>
      <c r="E22" s="6" t="s">
        <v>1</v>
      </c>
      <c r="F22" s="6" t="s">
        <v>2</v>
      </c>
      <c r="G22" s="6" t="s">
        <v>3</v>
      </c>
      <c r="H22" s="6" t="s">
        <v>4</v>
      </c>
      <c r="I22" s="4"/>
      <c r="J22" s="79"/>
      <c r="K22" s="43"/>
      <c r="L22" s="43"/>
      <c r="M22" s="43"/>
      <c r="N22" s="43"/>
    </row>
    <row r="23" spans="1:14" ht="12.75">
      <c r="A23" s="78"/>
      <c r="B23" s="220" t="s">
        <v>12</v>
      </c>
      <c r="C23" s="221"/>
      <c r="D23" s="1"/>
      <c r="E23" s="1"/>
      <c r="F23" s="1"/>
      <c r="G23" s="1"/>
      <c r="H23" s="1"/>
      <c r="I23" s="13"/>
      <c r="J23" s="79"/>
      <c r="K23" s="43"/>
      <c r="L23" s="43"/>
      <c r="M23" s="43"/>
      <c r="N23" s="43"/>
    </row>
    <row r="24" spans="1:14" ht="12.75">
      <c r="A24" s="78"/>
      <c r="B24" s="224" t="s">
        <v>28</v>
      </c>
      <c r="C24" s="225"/>
      <c r="D24" s="225"/>
      <c r="E24" s="225"/>
      <c r="F24" s="225"/>
      <c r="G24" s="225"/>
      <c r="H24" s="226"/>
      <c r="I24" s="28">
        <f>IF(I23=1,1,IF(I23&lt;=4,INT(I23/2),IF(I23&gt;4,ROUNDUP(I23/2,0))))</f>
        <v>0</v>
      </c>
      <c r="J24" s="79"/>
      <c r="K24" s="43"/>
      <c r="L24" s="43"/>
      <c r="M24" s="43"/>
      <c r="N24" s="43"/>
    </row>
    <row r="25" spans="1:14" ht="12.75">
      <c r="A25" s="78"/>
      <c r="B25" s="222" t="s">
        <v>13</v>
      </c>
      <c r="C25" s="223"/>
      <c r="D25" s="12">
        <f>D5</f>
        <v>0</v>
      </c>
      <c r="E25" s="12">
        <f>E5</f>
        <v>0</v>
      </c>
      <c r="F25" s="12">
        <f>F5</f>
        <v>0</v>
      </c>
      <c r="G25" s="12">
        <f>G5</f>
        <v>0</v>
      </c>
      <c r="H25" s="12">
        <f>H5</f>
        <v>0</v>
      </c>
      <c r="I25" s="24">
        <f>SUM(D25:H25)</f>
        <v>0</v>
      </c>
      <c r="J25" s="79"/>
      <c r="K25" s="43"/>
      <c r="L25" s="43"/>
      <c r="M25" s="43"/>
      <c r="N25" s="43"/>
    </row>
    <row r="26" spans="1:14" ht="12.75">
      <c r="A26" s="78"/>
      <c r="B26" s="25" t="s">
        <v>5</v>
      </c>
      <c r="C26" s="26"/>
      <c r="D26" s="20" t="e">
        <f>D25/$I$25</f>
        <v>#DIV/0!</v>
      </c>
      <c r="E26" s="20" t="e">
        <f>E25/$I$25</f>
        <v>#DIV/0!</v>
      </c>
      <c r="F26" s="20" t="e">
        <f>F25/$I$25</f>
        <v>#DIV/0!</v>
      </c>
      <c r="G26" s="20" t="e">
        <f>G25/$I$25</f>
        <v>#DIV/0!</v>
      </c>
      <c r="H26" s="20" t="e">
        <f>H25/$I$25</f>
        <v>#DIV/0!</v>
      </c>
      <c r="I26" s="21" t="e">
        <f>SUM(D26:H26)</f>
        <v>#DIV/0!</v>
      </c>
      <c r="J26" s="79"/>
      <c r="K26" s="43"/>
      <c r="L26" s="43"/>
      <c r="M26" s="43"/>
      <c r="N26" s="43"/>
    </row>
    <row r="27" spans="1:14" ht="12.75">
      <c r="A27" s="78"/>
      <c r="B27" s="31" t="s">
        <v>25</v>
      </c>
      <c r="C27" s="32"/>
      <c r="D27" s="14" t="e">
        <f>IF(D26=MAX($D$26:$H$26),$I$24,0)</f>
        <v>#DIV/0!</v>
      </c>
      <c r="E27" s="14" t="e">
        <f>IF(E26=MAX($D$26:$H$26),$I$24,0)</f>
        <v>#DIV/0!</v>
      </c>
      <c r="F27" s="14" t="e">
        <f>IF(F26=MAX($D$26:$H$26),$I$24,0)</f>
        <v>#DIV/0!</v>
      </c>
      <c r="G27" s="14" t="e">
        <f>IF(G26=MAX($D$26:$H$26),$I$24,0)</f>
        <v>#DIV/0!</v>
      </c>
      <c r="H27" s="14" t="e">
        <f>IF(H26=MAX($D$26:$H$26),$I$24,0)</f>
        <v>#DIV/0!</v>
      </c>
      <c r="I27" s="22" t="e">
        <f>SUM(D27:H27)</f>
        <v>#DIV/0!</v>
      </c>
      <c r="J27" s="79"/>
      <c r="K27" s="43"/>
      <c r="L27" s="43"/>
      <c r="M27" s="43"/>
      <c r="N27" s="43"/>
    </row>
    <row r="28" spans="1:14" ht="12.75">
      <c r="A28" s="78"/>
      <c r="B28" s="31" t="s">
        <v>27</v>
      </c>
      <c r="C28" s="38" t="e">
        <f>INT($I$28/(I23-I24))</f>
        <v>#DIV/0!</v>
      </c>
      <c r="D28" s="14" t="e">
        <f>IF(D26&gt;0.05,D25,0)</f>
        <v>#DIV/0!</v>
      </c>
      <c r="E28" s="14" t="e">
        <f>IF(E26&gt;0.05,E25,0)</f>
        <v>#DIV/0!</v>
      </c>
      <c r="F28" s="14" t="e">
        <f>IF(F26&gt;0.05,F25,0)</f>
        <v>#DIV/0!</v>
      </c>
      <c r="G28" s="14" t="e">
        <f>IF(G26&gt;0.05,G25,0)</f>
        <v>#DIV/0!</v>
      </c>
      <c r="H28" s="14" t="e">
        <f>IF(H26&gt;0.05,H25,0)</f>
        <v>#DIV/0!</v>
      </c>
      <c r="I28" s="15" t="e">
        <f>SUM(D28:H28)</f>
        <v>#DIV/0!</v>
      </c>
      <c r="J28" s="79"/>
      <c r="K28" s="43"/>
      <c r="L28" s="43"/>
      <c r="M28" s="43"/>
      <c r="N28" s="43"/>
    </row>
    <row r="29" spans="1:14" ht="12.75">
      <c r="A29" s="78"/>
      <c r="B29" s="33" t="s">
        <v>6</v>
      </c>
      <c r="C29" s="34"/>
      <c r="D29" s="23" t="e">
        <f>IF(AND($I$23&gt;1,D26&gt;0.05),INT(D25/$C$28),0)</f>
        <v>#DIV/0!</v>
      </c>
      <c r="E29" s="23" t="e">
        <f>IF(AND($I$23&gt;1,E26&gt;0.05),INT(E25/$C$28),0)</f>
        <v>#DIV/0!</v>
      </c>
      <c r="F29" s="23" t="e">
        <f>IF(AND($I$23&gt;1,F26&gt;0.05),INT(F25/$C$28),0)</f>
        <v>#DIV/0!</v>
      </c>
      <c r="G29" s="23" t="e">
        <f>IF(AND($I$23&gt;1,G26&gt;0.05),INT(G25/$C$28),0)</f>
        <v>#DIV/0!</v>
      </c>
      <c r="H29" s="23" t="e">
        <f>IF(AND($I$23&gt;1,H26&gt;0.05),INT(H25/$C$28),0)</f>
        <v>#DIV/0!</v>
      </c>
      <c r="I29" s="29" t="e">
        <f>SUM(D29:H29)</f>
        <v>#DIV/0!</v>
      </c>
      <c r="J29" s="79"/>
      <c r="K29" s="43"/>
      <c r="L29" s="43"/>
      <c r="M29" s="43"/>
      <c r="N29" s="43"/>
    </row>
    <row r="30" spans="1:14" ht="12.75">
      <c r="A30" s="78"/>
      <c r="B30" s="53" t="s">
        <v>7</v>
      </c>
      <c r="C30" s="35"/>
      <c r="D30" s="36"/>
      <c r="E30" s="36"/>
      <c r="F30" s="36"/>
      <c r="G30" s="36"/>
      <c r="H30" s="37"/>
      <c r="I30" s="68" t="e">
        <f>I23-SUM(I27,I29)</f>
        <v>#DIV/0!</v>
      </c>
      <c r="J30" s="79"/>
      <c r="K30" s="43"/>
      <c r="L30" s="43"/>
      <c r="M30" s="43"/>
      <c r="N30" s="43"/>
    </row>
    <row r="31" spans="1:14" ht="12.75">
      <c r="A31" s="78"/>
      <c r="B31" s="25" t="s">
        <v>8</v>
      </c>
      <c r="C31" s="26"/>
      <c r="D31" s="17" t="e">
        <f>IF(D26&gt;0.05,D28/(D29+1),0)</f>
        <v>#DIV/0!</v>
      </c>
      <c r="E31" s="17" t="e">
        <f>IF(E26&gt;0.05,E28/(E29+1),0)</f>
        <v>#DIV/0!</v>
      </c>
      <c r="F31" s="17" t="e">
        <f>IF(F26&gt;0.05,F28/(F29+1),0)</f>
        <v>#DIV/0!</v>
      </c>
      <c r="G31" s="17" t="e">
        <f>IF(G26&gt;0.05,G28/(G29+1),0)</f>
        <v>#DIV/0!</v>
      </c>
      <c r="H31" s="17" t="e">
        <f>IF(H26&gt;0,H28/(H29+1),0)</f>
        <v>#DIV/0!</v>
      </c>
      <c r="I31" s="30"/>
      <c r="J31" s="79"/>
      <c r="K31" s="43"/>
      <c r="L31" s="43"/>
      <c r="M31" s="43"/>
      <c r="N31" s="43"/>
    </row>
    <row r="32" spans="1:14" ht="12.75">
      <c r="A32" s="78"/>
      <c r="B32" s="25" t="s">
        <v>9</v>
      </c>
      <c r="C32" s="26"/>
      <c r="D32" s="14" t="e">
        <f>IF(D31=MAX($D$31:$H$31),$I$32,0)</f>
        <v>#DIV/0!</v>
      </c>
      <c r="E32" s="14" t="e">
        <f>IF(E31=MAX($D$31:$H$31),$I$32,0)</f>
        <v>#DIV/0!</v>
      </c>
      <c r="F32" s="14" t="e">
        <f>IF(F31=MAX($D$31:$H$31),$I$32,0)</f>
        <v>#DIV/0!</v>
      </c>
      <c r="G32" s="14" t="e">
        <f>IF(G31=MAX($D$31:$H$31),$I$32,0)</f>
        <v>#DIV/0!</v>
      </c>
      <c r="H32" s="14" t="e">
        <f>IF(H31=MAX($D$31:$H$31),$I$32,0)</f>
        <v>#DIV/0!</v>
      </c>
      <c r="I32" s="15" t="e">
        <f>IF(I30&gt;0,1,0)</f>
        <v>#DIV/0!</v>
      </c>
      <c r="J32" s="79"/>
      <c r="K32" s="43"/>
      <c r="L32" s="43"/>
      <c r="M32" s="43"/>
      <c r="N32" s="43"/>
    </row>
    <row r="33" spans="1:14" ht="12.75">
      <c r="A33" s="78"/>
      <c r="B33" s="25" t="s">
        <v>10</v>
      </c>
      <c r="C33" s="26"/>
      <c r="D33" s="17" t="e">
        <f>IF(D26&gt;0.05,D25/(SUM(D29,1,D32)),0)</f>
        <v>#DIV/0!</v>
      </c>
      <c r="E33" s="17" t="e">
        <f>IF(E26&gt;0.05,E25/(SUM(E29,1,E32)),0)</f>
        <v>#DIV/0!</v>
      </c>
      <c r="F33" s="17" t="e">
        <f>IF(F26&gt;0.05,F25/(SUM(F29,1,F32)),0)</f>
        <v>#DIV/0!</v>
      </c>
      <c r="G33" s="17" t="e">
        <f>IF(G26&gt;0.05,G25/(SUM(G29,1,G32)),0)</f>
        <v>#DIV/0!</v>
      </c>
      <c r="H33" s="17" t="e">
        <f>IF(H26&gt;0.05,H25/(SUM(H29,1,H32)),0)</f>
        <v>#DIV/0!</v>
      </c>
      <c r="I33" s="15" t="e">
        <f>I30-I32</f>
        <v>#DIV/0!</v>
      </c>
      <c r="J33" s="79"/>
      <c r="K33" s="43"/>
      <c r="L33" s="43"/>
      <c r="M33" s="43"/>
      <c r="N33" s="43"/>
    </row>
    <row r="34" spans="1:14" ht="12.75">
      <c r="A34" s="78"/>
      <c r="B34" s="25" t="s">
        <v>11</v>
      </c>
      <c r="C34" s="26"/>
      <c r="D34" s="14" t="e">
        <f>IF(D33=MAX($D$33:$H$33),$I$33,0)</f>
        <v>#DIV/0!</v>
      </c>
      <c r="E34" s="14" t="e">
        <f>IF(E33=MAX($D$33:$H$33),$I$33,0)</f>
        <v>#DIV/0!</v>
      </c>
      <c r="F34" s="14" t="e">
        <f>IF(F33=MAX($D$33:$H$33),$I$33,0)</f>
        <v>#DIV/0!</v>
      </c>
      <c r="G34" s="14" t="e">
        <f>IF(G33=MAX($D$33:$H$33),$I$33,0)</f>
        <v>#DIV/0!</v>
      </c>
      <c r="H34" s="14" t="e">
        <f>IF(H33=MAX($D$33:$H$33),$I$33,0)</f>
        <v>#DIV/0!</v>
      </c>
      <c r="I34" s="18" t="e">
        <f>IF(I30&gt;1,1,0)</f>
        <v>#DIV/0!</v>
      </c>
      <c r="J34" s="79"/>
      <c r="K34" s="43"/>
      <c r="L34" s="43"/>
      <c r="M34" s="43"/>
      <c r="N34" s="43"/>
    </row>
    <row r="35" spans="1:14" ht="23.25" customHeight="1" thickBot="1">
      <c r="A35" s="78"/>
      <c r="B35" s="58" t="s">
        <v>24</v>
      </c>
      <c r="C35" s="59"/>
      <c r="D35" s="56" t="e">
        <f>SUM(D34,D32,D29,D27)</f>
        <v>#DIV/0!</v>
      </c>
      <c r="E35" s="57" t="e">
        <f>SUM(E34,E32,E29,E27)</f>
        <v>#DIV/0!</v>
      </c>
      <c r="F35" s="57" t="e">
        <f>SUM(F34,F32,F29,F27)</f>
        <v>#DIV/0!</v>
      </c>
      <c r="G35" s="57" t="e">
        <f>SUM(G34,G32,G29,G27)</f>
        <v>#DIV/0!</v>
      </c>
      <c r="H35" s="57" t="e">
        <f>SUM(H34,H32,H29,H27)</f>
        <v>#DIV/0!</v>
      </c>
      <c r="I35" s="39" t="e">
        <f>SUM(D35:H35)</f>
        <v>#DIV/0!</v>
      </c>
      <c r="J35" s="79"/>
      <c r="K35" s="43"/>
      <c r="L35" s="43"/>
      <c r="M35" s="43"/>
      <c r="N35" s="43"/>
    </row>
    <row r="36" spans="1:14" ht="13.5" thickBot="1">
      <c r="A36" s="78"/>
      <c r="B36" s="80"/>
      <c r="C36" s="80"/>
      <c r="D36" s="80"/>
      <c r="E36" s="80"/>
      <c r="F36" s="80"/>
      <c r="G36" s="80"/>
      <c r="H36" s="80"/>
      <c r="I36" s="80"/>
      <c r="J36" s="79"/>
      <c r="K36" s="43"/>
      <c r="L36" s="43"/>
      <c r="M36" s="43"/>
      <c r="N36" s="43"/>
    </row>
    <row r="37" spans="1:14" ht="13.5" thickBot="1">
      <c r="A37" s="78"/>
      <c r="B37" s="70" t="s">
        <v>21</v>
      </c>
      <c r="C37" s="27"/>
      <c r="D37" s="27"/>
      <c r="E37" s="27"/>
      <c r="F37" s="27"/>
      <c r="G37" s="27"/>
      <c r="H37" s="27"/>
      <c r="I37" s="27"/>
      <c r="J37" s="8"/>
      <c r="K37" s="43"/>
      <c r="L37" s="43"/>
      <c r="M37" s="43"/>
      <c r="N37" s="43"/>
    </row>
    <row r="38" spans="1:14" ht="9" customHeight="1">
      <c r="A38" s="78"/>
      <c r="B38" s="80"/>
      <c r="C38" s="80"/>
      <c r="D38" s="80"/>
      <c r="E38" s="80"/>
      <c r="F38" s="80"/>
      <c r="G38" s="80"/>
      <c r="H38" s="80"/>
      <c r="I38" s="80"/>
      <c r="J38" s="79"/>
      <c r="K38" s="43"/>
      <c r="L38" s="43"/>
      <c r="M38" s="43"/>
      <c r="N38" s="43"/>
    </row>
    <row r="39" spans="1:14" ht="8.25" customHeight="1" thickBot="1">
      <c r="A39" s="81"/>
      <c r="B39" s="50"/>
      <c r="C39" s="50"/>
      <c r="D39" s="50"/>
      <c r="E39" s="50"/>
      <c r="F39" s="50"/>
      <c r="G39" s="50"/>
      <c r="H39" s="50"/>
      <c r="I39" s="50"/>
      <c r="J39" s="82"/>
      <c r="K39" s="43"/>
      <c r="L39" s="43"/>
      <c r="M39" s="43"/>
      <c r="N39" s="43"/>
    </row>
    <row r="40" spans="1:14" ht="12.75">
      <c r="A40" s="42"/>
      <c r="B40" s="43"/>
      <c r="C40" s="43"/>
      <c r="D40" s="43"/>
      <c r="E40" s="43"/>
      <c r="F40" s="43"/>
      <c r="G40" s="43"/>
      <c r="H40" s="43"/>
      <c r="I40" s="43"/>
      <c r="J40" s="43"/>
      <c r="K40" s="43"/>
      <c r="L40" s="43"/>
      <c r="M40" s="43"/>
      <c r="N40" s="43"/>
    </row>
    <row r="41" spans="1:14" ht="12.75">
      <c r="A41" s="42"/>
      <c r="B41" s="43"/>
      <c r="C41" s="43"/>
      <c r="D41" s="43"/>
      <c r="E41" s="43"/>
      <c r="F41" s="43"/>
      <c r="G41" s="43"/>
      <c r="H41" s="43"/>
      <c r="I41" s="43"/>
      <c r="J41" s="43"/>
      <c r="K41" s="43"/>
      <c r="L41" s="43"/>
      <c r="M41" s="43"/>
      <c r="N41" s="43"/>
    </row>
    <row r="42" spans="1:14" ht="12.75">
      <c r="A42" s="42"/>
      <c r="B42" s="43"/>
      <c r="C42" s="43"/>
      <c r="D42" s="43"/>
      <c r="E42" s="43"/>
      <c r="F42" s="43"/>
      <c r="G42" s="43"/>
      <c r="H42" s="43"/>
      <c r="I42" s="43"/>
      <c r="J42" s="43"/>
      <c r="K42" s="43"/>
      <c r="L42" s="43"/>
      <c r="M42" s="43"/>
      <c r="N42" s="43"/>
    </row>
    <row r="43" spans="1:14" ht="12.75">
      <c r="A43" s="42"/>
      <c r="B43" s="43"/>
      <c r="C43" s="43"/>
      <c r="D43" s="43"/>
      <c r="E43" s="43"/>
      <c r="F43" s="43"/>
      <c r="G43" s="43"/>
      <c r="H43" s="43"/>
      <c r="I43" s="43"/>
      <c r="J43" s="43"/>
      <c r="K43" s="43"/>
      <c r="L43" s="43"/>
      <c r="M43" s="43"/>
      <c r="N43" s="43"/>
    </row>
    <row r="44" spans="1:14" ht="12.75">
      <c r="A44" s="42"/>
      <c r="B44" s="43"/>
      <c r="C44" s="43"/>
      <c r="D44" s="43"/>
      <c r="E44" s="43"/>
      <c r="F44" s="43"/>
      <c r="G44" s="43"/>
      <c r="H44" s="43"/>
      <c r="I44" s="43"/>
      <c r="J44" s="43"/>
      <c r="K44" s="43"/>
      <c r="L44" s="43"/>
      <c r="M44" s="43"/>
      <c r="N44" s="43"/>
    </row>
    <row r="45" spans="1:14" ht="12.75">
      <c r="A45" s="42"/>
      <c r="B45" s="43"/>
      <c r="C45" s="43"/>
      <c r="D45" s="43"/>
      <c r="E45" s="43"/>
      <c r="F45" s="43"/>
      <c r="G45" s="43"/>
      <c r="H45" s="43"/>
      <c r="I45" s="43"/>
      <c r="J45" s="43"/>
      <c r="K45" s="43"/>
      <c r="L45" s="43"/>
      <c r="M45" s="43"/>
      <c r="N45" s="43"/>
    </row>
    <row r="46" spans="1:14" ht="12.75">
      <c r="A46" s="42"/>
      <c r="B46" s="43"/>
      <c r="C46" s="43"/>
      <c r="D46" s="43"/>
      <c r="E46" s="43"/>
      <c r="F46" s="43"/>
      <c r="G46" s="43"/>
      <c r="H46" s="43"/>
      <c r="I46" s="43"/>
      <c r="J46" s="43"/>
      <c r="K46" s="43"/>
      <c r="L46" s="43"/>
      <c r="M46" s="43"/>
      <c r="N46" s="43"/>
    </row>
    <row r="47" spans="1:14" ht="12.75">
      <c r="A47" s="42"/>
      <c r="B47" s="43"/>
      <c r="C47" s="43"/>
      <c r="D47" s="43"/>
      <c r="E47" s="43"/>
      <c r="F47" s="43"/>
      <c r="G47" s="43"/>
      <c r="H47" s="43"/>
      <c r="I47" s="43"/>
      <c r="J47" s="43"/>
      <c r="K47" s="43"/>
      <c r="L47" s="43"/>
      <c r="M47" s="43"/>
      <c r="N47" s="43"/>
    </row>
    <row r="48" spans="1:14" ht="12.75">
      <c r="A48" s="43"/>
      <c r="B48" s="43"/>
      <c r="C48" s="43"/>
      <c r="D48" s="43"/>
      <c r="E48" s="43"/>
      <c r="F48" s="43"/>
      <c r="G48" s="43"/>
      <c r="H48" s="43"/>
      <c r="I48" s="43"/>
      <c r="J48" s="43"/>
      <c r="K48" s="43"/>
      <c r="L48" s="43"/>
      <c r="M48" s="43"/>
      <c r="N48" s="43"/>
    </row>
    <row r="49" spans="1:10" ht="12.75">
      <c r="A49" s="43"/>
      <c r="B49" s="43"/>
      <c r="C49" s="43"/>
      <c r="D49" s="43"/>
      <c r="E49" s="43"/>
      <c r="F49" s="43"/>
      <c r="G49" s="43"/>
      <c r="H49" s="43"/>
      <c r="I49" s="43"/>
      <c r="J49" s="43"/>
    </row>
    <row r="50" spans="1:10" ht="12.75">
      <c r="A50" s="43"/>
      <c r="B50" s="43"/>
      <c r="C50" s="43"/>
      <c r="D50" s="43"/>
      <c r="E50" s="43"/>
      <c r="F50" s="43"/>
      <c r="G50" s="43"/>
      <c r="H50" s="43"/>
      <c r="I50" s="43"/>
      <c r="J50" s="43"/>
    </row>
    <row r="51" spans="1:10" ht="12.75">
      <c r="A51" s="43"/>
      <c r="B51" s="43"/>
      <c r="C51" s="43"/>
      <c r="D51" s="43"/>
      <c r="E51" s="43"/>
      <c r="F51" s="43"/>
      <c r="G51" s="43"/>
      <c r="H51" s="43"/>
      <c r="I51" s="43"/>
      <c r="J51" s="43"/>
    </row>
    <row r="52" spans="1:10" ht="12.75">
      <c r="A52" s="43"/>
      <c r="B52" s="43"/>
      <c r="C52" s="43"/>
      <c r="D52" s="43"/>
      <c r="E52" s="43"/>
      <c r="F52" s="43"/>
      <c r="G52" s="43"/>
      <c r="H52" s="43"/>
      <c r="I52" s="43"/>
      <c r="J52" s="43"/>
    </row>
    <row r="53" spans="1:10" ht="12.75">
      <c r="A53" s="43"/>
      <c r="B53" s="43"/>
      <c r="C53" s="43"/>
      <c r="D53" s="43"/>
      <c r="E53" s="43"/>
      <c r="F53" s="43"/>
      <c r="G53" s="43"/>
      <c r="H53" s="43"/>
      <c r="I53" s="43"/>
      <c r="J53" s="43"/>
    </row>
    <row r="54" spans="1:10" ht="12.75">
      <c r="A54" s="43"/>
      <c r="B54" s="43"/>
      <c r="C54" s="43"/>
      <c r="D54" s="43"/>
      <c r="E54" s="43"/>
      <c r="F54" s="43"/>
      <c r="G54" s="43"/>
      <c r="H54" s="43"/>
      <c r="I54" s="43"/>
      <c r="J54" s="43"/>
    </row>
    <row r="55" spans="1:10" ht="12.75">
      <c r="A55" s="43"/>
      <c r="B55" s="43"/>
      <c r="C55" s="43"/>
      <c r="D55" s="43"/>
      <c r="E55" s="43"/>
      <c r="F55" s="43"/>
      <c r="G55" s="43"/>
      <c r="H55" s="43"/>
      <c r="I55" s="43"/>
      <c r="J55" s="43"/>
    </row>
    <row r="56" spans="1:10" ht="12.75">
      <c r="A56" s="43"/>
      <c r="B56" s="43"/>
      <c r="C56" s="43"/>
      <c r="D56" s="43"/>
      <c r="E56" s="43"/>
      <c r="F56" s="43"/>
      <c r="G56" s="43"/>
      <c r="H56" s="43"/>
      <c r="I56" s="43"/>
      <c r="J56" s="43"/>
    </row>
    <row r="57" spans="1:10" ht="12.75">
      <c r="A57" s="43"/>
      <c r="B57" s="43"/>
      <c r="C57" s="43"/>
      <c r="D57" s="43"/>
      <c r="E57" s="43"/>
      <c r="F57" s="43"/>
      <c r="G57" s="43"/>
      <c r="H57" s="43"/>
      <c r="I57" s="43"/>
      <c r="J57" s="43"/>
    </row>
  </sheetData>
  <sheetProtection/>
  <mergeCells count="5">
    <mergeCell ref="B5:C5"/>
    <mergeCell ref="B4:C4"/>
    <mergeCell ref="B23:C23"/>
    <mergeCell ref="B25:C25"/>
    <mergeCell ref="B24:H24"/>
  </mergeCells>
  <printOptions/>
  <pageMargins left="0.7874015748031497" right="0.7874015748031497" top="0.4724409448818898" bottom="0.4724409448818898" header="0.7874015748031497" footer="0.7874015748031497"/>
  <pageSetup firstPageNumber="1" useFirstPageNumber="1" horizontalDpi="300" verticalDpi="300" orientation="landscape" paperSize="9" r:id="rId2"/>
  <headerFooter alignWithMargins="0">
    <oddHeader>&amp;C&amp;"Times New Roman,Normal"&amp;12&amp;A</oddHeader>
    <oddFooter>&amp;RPREF 04 - Bureau des Elections</oddFooter>
  </headerFooter>
  <drawing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D5" sqref="D5"/>
    </sheetView>
  </sheetViews>
  <sheetFormatPr defaultColWidth="11.421875" defaultRowHeight="12.75"/>
  <cols>
    <col min="1" max="1" width="79.8515625" style="0" customWidth="1"/>
  </cols>
  <sheetData>
    <row r="1" ht="12.75">
      <c r="A1" s="116" t="s">
        <v>14</v>
      </c>
    </row>
    <row r="2" ht="12.75">
      <c r="A2" s="117"/>
    </row>
    <row r="3" ht="89.25">
      <c r="A3" s="118" t="s">
        <v>15</v>
      </c>
    </row>
    <row r="4" ht="12.75">
      <c r="A4" s="118"/>
    </row>
    <row r="5" ht="127.5">
      <c r="A5" s="118" t="s">
        <v>16</v>
      </c>
    </row>
    <row r="6" ht="12.75">
      <c r="A6" s="118"/>
    </row>
    <row r="7" ht="25.5">
      <c r="A7" s="118" t="s">
        <v>17</v>
      </c>
    </row>
    <row r="8" ht="12.75">
      <c r="A8" s="118"/>
    </row>
    <row r="9" ht="12.75">
      <c r="A9" s="118" t="s">
        <v>18</v>
      </c>
    </row>
    <row r="10" ht="13.5" thickBot="1">
      <c r="A10" s="119"/>
    </row>
    <row r="11" ht="13.5" thickBot="1">
      <c r="A11" s="19"/>
    </row>
    <row r="12" ht="12.75">
      <c r="A12" s="120" t="s">
        <v>19</v>
      </c>
    </row>
    <row r="13" ht="12.75">
      <c r="A13" s="121"/>
    </row>
    <row r="14" ht="78">
      <c r="A14" s="122" t="s">
        <v>50</v>
      </c>
    </row>
    <row r="15" ht="12.75">
      <c r="A15" s="121"/>
    </row>
    <row r="16" ht="51">
      <c r="A16" s="122" t="s">
        <v>37</v>
      </c>
    </row>
    <row r="17" ht="12.75">
      <c r="A17" s="121"/>
    </row>
    <row r="18" ht="38.25">
      <c r="A18" s="122" t="s">
        <v>38</v>
      </c>
    </row>
    <row r="19" ht="63.75">
      <c r="A19" s="122" t="s">
        <v>39</v>
      </c>
    </row>
    <row r="20" ht="13.5" thickBot="1">
      <c r="A20" s="102"/>
    </row>
    <row r="21" ht="12.75">
      <c r="A21" s="19"/>
    </row>
    <row r="22" ht="12.75">
      <c r="A22" s="19"/>
    </row>
    <row r="23" ht="12.75">
      <c r="A23" s="19"/>
    </row>
    <row r="24" ht="12.75">
      <c r="A24" s="19"/>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X66"/>
  <sheetViews>
    <sheetView showGridLines="0" showRowColHeaders="0" tabSelected="1" zoomScale="80" zoomScaleNormal="80" zoomScaleSheetLayoutView="82" workbookViewId="0" topLeftCell="A1">
      <selection activeCell="B50" sqref="B50:O50"/>
    </sheetView>
  </sheetViews>
  <sheetFormatPr defaultColWidth="11.7109375" defaultRowHeight="12.75"/>
  <cols>
    <col min="1" max="1" width="3.140625" style="0" customWidth="1"/>
    <col min="2" max="2" width="35.7109375" style="0" customWidth="1"/>
    <col min="3" max="3" width="12.00390625" style="0" customWidth="1"/>
    <col min="4" max="10" width="10.7109375" style="0" customWidth="1"/>
    <col min="11" max="11" width="10.421875" style="0" customWidth="1"/>
    <col min="12" max="12" width="3.00390625" style="0" customWidth="1"/>
    <col min="13" max="13" width="11.7109375" style="0" customWidth="1"/>
    <col min="14" max="14" width="11.57421875" style="0" customWidth="1"/>
    <col min="15" max="15" width="11.7109375" style="0" customWidth="1"/>
    <col min="16" max="16" width="6.28125" style="0" customWidth="1"/>
  </cols>
  <sheetData>
    <row r="1" spans="1:16" ht="23.25" thickBot="1">
      <c r="A1" s="202" t="s">
        <v>35</v>
      </c>
      <c r="B1" s="107" t="s">
        <v>51</v>
      </c>
      <c r="C1" s="100"/>
      <c r="D1" s="100"/>
      <c r="E1" s="100"/>
      <c r="F1" s="100"/>
      <c r="G1" s="100"/>
      <c r="H1" s="100"/>
      <c r="I1" s="100"/>
      <c r="J1" s="100"/>
      <c r="K1" s="101"/>
      <c r="L1" s="187"/>
      <c r="M1" s="204" t="s">
        <v>62</v>
      </c>
      <c r="N1" s="205"/>
      <c r="O1" s="205"/>
      <c r="P1" s="206"/>
    </row>
    <row r="2" spans="1:16" ht="15.75" thickBot="1">
      <c r="A2" s="182"/>
      <c r="B2" s="183"/>
      <c r="C2" s="183"/>
      <c r="D2" s="183"/>
      <c r="E2" s="183"/>
      <c r="F2" s="183"/>
      <c r="G2" s="183"/>
      <c r="H2" s="183"/>
      <c r="I2" s="183"/>
      <c r="J2" s="183"/>
      <c r="K2" s="183"/>
      <c r="L2" s="184"/>
      <c r="M2" s="109"/>
      <c r="N2" s="110"/>
      <c r="O2" s="110"/>
      <c r="P2" s="111"/>
    </row>
    <row r="3" spans="1:16" ht="25.5" customHeight="1" thickBot="1">
      <c r="A3" s="185"/>
      <c r="B3" s="234" t="s">
        <v>57</v>
      </c>
      <c r="C3" s="235"/>
      <c r="D3" s="179" t="s">
        <v>0</v>
      </c>
      <c r="E3" s="179" t="s">
        <v>1</v>
      </c>
      <c r="F3" s="179" t="s">
        <v>2</v>
      </c>
      <c r="G3" s="179" t="s">
        <v>3</v>
      </c>
      <c r="H3" s="179" t="s">
        <v>4</v>
      </c>
      <c r="I3" s="179" t="s">
        <v>60</v>
      </c>
      <c r="J3" s="180" t="s">
        <v>61</v>
      </c>
      <c r="K3" s="196"/>
      <c r="L3" s="184"/>
      <c r="M3" s="112"/>
      <c r="N3" s="110"/>
      <c r="O3" s="110"/>
      <c r="P3" s="111"/>
    </row>
    <row r="4" spans="1:16" ht="18.75" customHeight="1" thickBot="1">
      <c r="A4" s="185"/>
      <c r="B4" s="240" t="s">
        <v>12</v>
      </c>
      <c r="C4" s="241"/>
      <c r="D4" s="1"/>
      <c r="E4" s="1"/>
      <c r="F4" s="1"/>
      <c r="G4" s="1"/>
      <c r="H4" s="1"/>
      <c r="I4" s="1"/>
      <c r="J4" s="1"/>
      <c r="K4" s="214"/>
      <c r="L4" s="184"/>
      <c r="M4" s="112"/>
      <c r="N4" s="110"/>
      <c r="O4" s="110"/>
      <c r="P4" s="111"/>
    </row>
    <row r="5" spans="1:16" ht="18" customHeight="1" thickBot="1">
      <c r="A5" s="185"/>
      <c r="B5" s="242" t="s">
        <v>45</v>
      </c>
      <c r="C5" s="243"/>
      <c r="D5" s="215"/>
      <c r="E5" s="216"/>
      <c r="F5" s="216"/>
      <c r="G5" s="216"/>
      <c r="H5" s="216"/>
      <c r="I5" s="216"/>
      <c r="J5" s="217"/>
      <c r="K5" s="181">
        <f>SUM(D5:J5)</f>
        <v>0</v>
      </c>
      <c r="L5" s="184"/>
      <c r="M5" s="112"/>
      <c r="N5" s="110"/>
      <c r="O5" s="110"/>
      <c r="P5" s="111"/>
    </row>
    <row r="6" spans="1:16" ht="12.75">
      <c r="A6" s="185"/>
      <c r="B6" s="93" t="s">
        <v>5</v>
      </c>
      <c r="C6" s="94"/>
      <c r="D6" s="210">
        <f>IF(D5="","",D5/$K$5)</f>
      </c>
      <c r="E6" s="210">
        <f aca="true" t="shared" si="0" ref="E6:J6">IF(E5="","",E5/$K$5)</f>
      </c>
      <c r="F6" s="210">
        <f t="shared" si="0"/>
      </c>
      <c r="G6" s="210">
        <f t="shared" si="0"/>
      </c>
      <c r="H6" s="210">
        <f t="shared" si="0"/>
      </c>
      <c r="I6" s="210">
        <f t="shared" si="0"/>
      </c>
      <c r="J6" s="210">
        <f t="shared" si="0"/>
      </c>
      <c r="K6" s="95">
        <f>SUM(D6:J6)</f>
        <v>0</v>
      </c>
      <c r="L6" s="184"/>
      <c r="M6" s="112"/>
      <c r="N6" s="110"/>
      <c r="O6" s="110"/>
      <c r="P6" s="111"/>
    </row>
    <row r="7" spans="1:16" ht="12.75">
      <c r="A7" s="185"/>
      <c r="B7" s="132" t="s">
        <v>33</v>
      </c>
      <c r="C7" s="133"/>
      <c r="D7" s="134">
        <f aca="true" t="shared" si="1" ref="D7:J7">IF(D6=MAX($D$6:$J$6),INT($K$4/2)+1,"")</f>
      </c>
      <c r="E7" s="134">
        <f t="shared" si="1"/>
      </c>
      <c r="F7" s="134">
        <f t="shared" si="1"/>
      </c>
      <c r="G7" s="134">
        <f t="shared" si="1"/>
      </c>
      <c r="H7" s="134">
        <f t="shared" si="1"/>
      </c>
      <c r="I7" s="134">
        <f t="shared" si="1"/>
      </c>
      <c r="J7" s="134">
        <f t="shared" si="1"/>
      </c>
      <c r="K7" s="135">
        <f>SUM(D7:J7)</f>
        <v>0</v>
      </c>
      <c r="L7" s="184"/>
      <c r="M7" s="112"/>
      <c r="N7" s="110"/>
      <c r="O7" s="110"/>
      <c r="P7" s="111"/>
    </row>
    <row r="8" spans="1:16" ht="12.75">
      <c r="A8" s="185"/>
      <c r="B8" s="160" t="s">
        <v>30</v>
      </c>
      <c r="C8" s="161"/>
      <c r="D8" s="162">
        <f>IF(D6="","",IF(D6&gt;=0.05,D5,0))</f>
      </c>
      <c r="E8" s="162">
        <f aca="true" t="shared" si="2" ref="E8:J8">IF(E6="","",IF(E6&gt;=0.05,E5,0))</f>
      </c>
      <c r="F8" s="162">
        <f t="shared" si="2"/>
      </c>
      <c r="G8" s="162">
        <f t="shared" si="2"/>
      </c>
      <c r="H8" s="162">
        <f t="shared" si="2"/>
      </c>
      <c r="I8" s="162">
        <f t="shared" si="2"/>
      </c>
      <c r="J8" s="162">
        <f t="shared" si="2"/>
      </c>
      <c r="K8" s="174">
        <f>SUM(D8:J8)</f>
        <v>0</v>
      </c>
      <c r="L8" s="184"/>
      <c r="M8" s="112"/>
      <c r="N8" s="110"/>
      <c r="O8" s="110"/>
      <c r="P8" s="111"/>
    </row>
    <row r="9" spans="1:16" ht="12.75">
      <c r="A9" s="185"/>
      <c r="B9" s="152" t="s">
        <v>31</v>
      </c>
      <c r="C9" s="153">
        <f>($K$8/(K4-(INT($K$4/2)+1)))</f>
        <v>0</v>
      </c>
      <c r="D9" s="154"/>
      <c r="E9" s="154"/>
      <c r="F9" s="154"/>
      <c r="G9" s="154"/>
      <c r="H9" s="154"/>
      <c r="I9" s="154"/>
      <c r="J9" s="154"/>
      <c r="K9" s="155"/>
      <c r="L9" s="184"/>
      <c r="M9" s="112"/>
      <c r="N9" s="110"/>
      <c r="O9" s="110"/>
      <c r="P9" s="111"/>
    </row>
    <row r="10" spans="1:16" ht="12.75">
      <c r="A10" s="185"/>
      <c r="B10" s="136" t="s">
        <v>52</v>
      </c>
      <c r="C10" s="133"/>
      <c r="D10" s="137">
        <f>IF(D8="","",IF(D6&gt;0.05,INT(D8/$C$9),0))</f>
      </c>
      <c r="E10" s="137">
        <f aca="true" t="shared" si="3" ref="E10:J10">IF(E8="","",IF(E6&gt;0.05,INT(E8/$C$9),0))</f>
      </c>
      <c r="F10" s="137">
        <f t="shared" si="3"/>
      </c>
      <c r="G10" s="137">
        <f t="shared" si="3"/>
      </c>
      <c r="H10" s="137">
        <f t="shared" si="3"/>
      </c>
      <c r="I10" s="137">
        <f t="shared" si="3"/>
      </c>
      <c r="J10" s="137">
        <f t="shared" si="3"/>
      </c>
      <c r="K10" s="138">
        <f>SUM(D10:J10)</f>
        <v>0</v>
      </c>
      <c r="L10" s="184"/>
      <c r="M10" s="112"/>
      <c r="N10" s="113"/>
      <c r="O10" s="110"/>
      <c r="P10" s="111"/>
    </row>
    <row r="11" spans="1:16" ht="12.75">
      <c r="A11" s="185"/>
      <c r="B11" s="99" t="s">
        <v>7</v>
      </c>
      <c r="C11" s="83"/>
      <c r="D11" s="84"/>
      <c r="E11" s="84"/>
      <c r="F11" s="84"/>
      <c r="G11" s="84"/>
      <c r="H11" s="84"/>
      <c r="I11" s="84"/>
      <c r="J11" s="85"/>
      <c r="K11" s="91">
        <f>K4-SUM(K7,K10)</f>
        <v>0</v>
      </c>
      <c r="L11" s="184"/>
      <c r="M11" s="112"/>
      <c r="N11" s="199" t="s">
        <v>40</v>
      </c>
      <c r="O11" s="198"/>
      <c r="P11" s="111"/>
    </row>
    <row r="12" spans="1:16" ht="12.75">
      <c r="A12" s="185"/>
      <c r="B12" s="165" t="s">
        <v>8</v>
      </c>
      <c r="C12" s="157"/>
      <c r="D12" s="163">
        <f>IF(D8="","",IF(D6&gt;0.05,D8/(D10+1),0))</f>
      </c>
      <c r="E12" s="163">
        <f aca="true" t="shared" si="4" ref="E12:J12">IF(E8="","",IF(E6&gt;0.05,E8/(E10+1),0))</f>
      </c>
      <c r="F12" s="163">
        <f t="shared" si="4"/>
      </c>
      <c r="G12" s="163">
        <f t="shared" si="4"/>
      </c>
      <c r="H12" s="163">
        <f t="shared" si="4"/>
      </c>
      <c r="I12" s="163">
        <f t="shared" si="4"/>
      </c>
      <c r="J12" s="163">
        <f t="shared" si="4"/>
      </c>
      <c r="K12" s="164">
        <f>K11</f>
        <v>0</v>
      </c>
      <c r="L12" s="184"/>
      <c r="M12" s="112"/>
      <c r="N12" s="113"/>
      <c r="O12" s="110"/>
      <c r="P12" s="111"/>
    </row>
    <row r="13" spans="1:16" ht="12.75">
      <c r="A13" s="185"/>
      <c r="B13" s="139" t="s">
        <v>46</v>
      </c>
      <c r="C13" s="140"/>
      <c r="D13" s="141">
        <f>IF(D12="","",IF(D12=MAX($D$12:$J$12),$K$13,0))</f>
      </c>
      <c r="E13" s="141">
        <f aca="true" t="shared" si="5" ref="E13:J13">IF(E12="","",IF(E12=MAX($D$12:$J$12),$K$13,0))</f>
      </c>
      <c r="F13" s="141">
        <f t="shared" si="5"/>
      </c>
      <c r="G13" s="141">
        <f t="shared" si="5"/>
      </c>
      <c r="H13" s="141">
        <f t="shared" si="5"/>
      </c>
      <c r="I13" s="141">
        <f t="shared" si="5"/>
      </c>
      <c r="J13" s="141">
        <f t="shared" si="5"/>
      </c>
      <c r="K13" s="135">
        <f>IF(K12&gt;0,1,0)</f>
        <v>0</v>
      </c>
      <c r="L13" s="184"/>
      <c r="M13" s="112"/>
      <c r="N13" s="110"/>
      <c r="O13" s="110"/>
      <c r="P13" s="111"/>
    </row>
    <row r="14" spans="1:16" ht="12.75">
      <c r="A14" s="185"/>
      <c r="B14" s="165" t="s">
        <v>10</v>
      </c>
      <c r="C14" s="166"/>
      <c r="D14" s="158">
        <f>IF(D8="","",IF(D6&gt;0.05,D5/(SUM(D10,D13,1)),0))</f>
      </c>
      <c r="E14" s="158">
        <f aca="true" t="shared" si="6" ref="E14:J14">IF(E8="","",IF(E6&gt;0.05,E5/(SUM(E10,E13,1)),0))</f>
      </c>
      <c r="F14" s="158">
        <f t="shared" si="6"/>
      </c>
      <c r="G14" s="158">
        <f t="shared" si="6"/>
      </c>
      <c r="H14" s="158">
        <f t="shared" si="6"/>
      </c>
      <c r="I14" s="158">
        <f t="shared" si="6"/>
      </c>
      <c r="J14" s="158">
        <f t="shared" si="6"/>
      </c>
      <c r="K14" s="159">
        <f>K11-K13</f>
        <v>0</v>
      </c>
      <c r="L14" s="184"/>
      <c r="M14" s="112"/>
      <c r="N14" s="110"/>
      <c r="O14" s="110"/>
      <c r="P14" s="111"/>
    </row>
    <row r="15" spans="1:16" ht="12.75">
      <c r="A15" s="185"/>
      <c r="B15" s="142" t="s">
        <v>47</v>
      </c>
      <c r="C15" s="143"/>
      <c r="D15" s="144">
        <f>IF(D14="","",IF(D14=MAX($D$14:$J$14),$K$15,0))</f>
      </c>
      <c r="E15" s="144">
        <f aca="true" t="shared" si="7" ref="E15:J15">IF(E14="","",IF(E14=MAX($D$14:$J$14),$K$15,0))</f>
      </c>
      <c r="F15" s="144">
        <f t="shared" si="7"/>
      </c>
      <c r="G15" s="144">
        <f t="shared" si="7"/>
      </c>
      <c r="H15" s="144">
        <f t="shared" si="7"/>
      </c>
      <c r="I15" s="144">
        <f t="shared" si="7"/>
      </c>
      <c r="J15" s="144">
        <f t="shared" si="7"/>
      </c>
      <c r="K15" s="135">
        <f>IF(K14&gt;0,1,0)</f>
        <v>0</v>
      </c>
      <c r="L15" s="184"/>
      <c r="M15" s="112"/>
      <c r="N15" s="110"/>
      <c r="O15" s="110"/>
      <c r="P15" s="111"/>
    </row>
    <row r="16" spans="1:16" ht="12.75">
      <c r="A16" s="185"/>
      <c r="B16" s="165" t="s">
        <v>29</v>
      </c>
      <c r="C16" s="157"/>
      <c r="D16" s="158">
        <f>IF(D8="","",IF(D6&gt;0.05,D5/(SUM(D10,D13,1,D15)),0))</f>
      </c>
      <c r="E16" s="158">
        <f aca="true" t="shared" si="8" ref="E16:J16">IF(E8="","",IF(E6&gt;0.05,E5/(SUM(E10,E13,1,E15)),0))</f>
      </c>
      <c r="F16" s="158">
        <f t="shared" si="8"/>
      </c>
      <c r="G16" s="158">
        <f t="shared" si="8"/>
      </c>
      <c r="H16" s="158">
        <f t="shared" si="8"/>
      </c>
      <c r="I16" s="158">
        <f t="shared" si="8"/>
      </c>
      <c r="J16" s="158">
        <f t="shared" si="8"/>
      </c>
      <c r="K16" s="164">
        <f>K11-K13-K15</f>
        <v>0</v>
      </c>
      <c r="L16" s="184"/>
      <c r="M16" s="112"/>
      <c r="N16" s="110"/>
      <c r="O16" s="110"/>
      <c r="P16" s="111"/>
    </row>
    <row r="17" spans="1:16" ht="12.75">
      <c r="A17" s="185"/>
      <c r="B17" s="145" t="s">
        <v>48</v>
      </c>
      <c r="C17" s="146"/>
      <c r="D17" s="147">
        <f>IF(D16="","",IF(D16=MAX($D$16:$J$16),$K$17,0))</f>
      </c>
      <c r="E17" s="147">
        <f aca="true" t="shared" si="9" ref="E17:J17">IF(E16="","",IF(E16=MAX($D$16:$J$16),$K$17,0))</f>
      </c>
      <c r="F17" s="147">
        <f t="shared" si="9"/>
      </c>
      <c r="G17" s="147">
        <f t="shared" si="9"/>
      </c>
      <c r="H17" s="147">
        <f t="shared" si="9"/>
      </c>
      <c r="I17" s="147">
        <f t="shared" si="9"/>
      </c>
      <c r="J17" s="147">
        <f t="shared" si="9"/>
      </c>
      <c r="K17" s="135">
        <f>IF(K16&gt;0,1,0)</f>
        <v>0</v>
      </c>
      <c r="L17" s="184"/>
      <c r="M17" s="112"/>
      <c r="N17" s="110"/>
      <c r="O17" s="110"/>
      <c r="P17" s="111"/>
    </row>
    <row r="18" spans="1:16" ht="12.75">
      <c r="A18" s="185"/>
      <c r="B18" s="165" t="s">
        <v>32</v>
      </c>
      <c r="C18" s="157"/>
      <c r="D18" s="158">
        <f>IF(D8="","",IF(D6&gt;0.05,D5/SUM(D10,D13,D15,D17,1),0))</f>
      </c>
      <c r="E18" s="158">
        <f aca="true" t="shared" si="10" ref="E18:J18">IF(E8="","",IF(E6&gt;0.05,E5/SUM(E10,E13,E15,E17,1),0))</f>
      </c>
      <c r="F18" s="158">
        <f t="shared" si="10"/>
      </c>
      <c r="G18" s="158">
        <f t="shared" si="10"/>
      </c>
      <c r="H18" s="158">
        <f t="shared" si="10"/>
      </c>
      <c r="I18" s="158">
        <f t="shared" si="10"/>
      </c>
      <c r="J18" s="158">
        <f t="shared" si="10"/>
      </c>
      <c r="K18" s="164">
        <f>K11-K13-K15-K17</f>
        <v>0</v>
      </c>
      <c r="L18" s="184"/>
      <c r="M18" s="112"/>
      <c r="N18" s="110"/>
      <c r="O18" s="110"/>
      <c r="P18" s="111"/>
    </row>
    <row r="19" spans="1:16" ht="13.5" thickBot="1">
      <c r="A19" s="185"/>
      <c r="B19" s="148" t="s">
        <v>49</v>
      </c>
      <c r="C19" s="149"/>
      <c r="D19" s="150">
        <f>IF(D18="","",IF(D18=MAX($D$18:$J$18),$K$19,0))</f>
      </c>
      <c r="E19" s="150">
        <f aca="true" t="shared" si="11" ref="E19:J19">IF(E18="","",IF(E18=MAX($D$18:$J$18),$K$19,0))</f>
      </c>
      <c r="F19" s="150">
        <f t="shared" si="11"/>
      </c>
      <c r="G19" s="150">
        <f t="shared" si="11"/>
      </c>
      <c r="H19" s="150">
        <f t="shared" si="11"/>
      </c>
      <c r="I19" s="150">
        <f t="shared" si="11"/>
      </c>
      <c r="J19" s="150">
        <f t="shared" si="11"/>
      </c>
      <c r="K19" s="151">
        <f>IF(K18&gt;0,1,0)</f>
        <v>0</v>
      </c>
      <c r="L19" s="184"/>
      <c r="M19" s="112"/>
      <c r="N19" s="110"/>
      <c r="O19" s="110"/>
      <c r="P19" s="111"/>
    </row>
    <row r="20" spans="1:16" ht="23.25" customHeight="1" thickBot="1">
      <c r="A20" s="185"/>
      <c r="B20" s="227" t="s">
        <v>56</v>
      </c>
      <c r="C20" s="228"/>
      <c r="D20" s="175">
        <f aca="true" t="shared" si="12" ref="D20:J20">SUM(D19,D17,D15,D13,D10,D7)</f>
        <v>0</v>
      </c>
      <c r="E20" s="175">
        <f t="shared" si="12"/>
        <v>0</v>
      </c>
      <c r="F20" s="175">
        <f t="shared" si="12"/>
        <v>0</v>
      </c>
      <c r="G20" s="175">
        <f t="shared" si="12"/>
        <v>0</v>
      </c>
      <c r="H20" s="175">
        <f t="shared" si="12"/>
        <v>0</v>
      </c>
      <c r="I20" s="175">
        <f t="shared" si="12"/>
        <v>0</v>
      </c>
      <c r="J20" s="175">
        <f t="shared" si="12"/>
        <v>0</v>
      </c>
      <c r="K20" s="177">
        <f>IF(SUM(D20:J20)=K4,K4,"FAUX")</f>
        <v>0</v>
      </c>
      <c r="L20" s="184"/>
      <c r="M20" s="112"/>
      <c r="N20" s="110"/>
      <c r="O20" s="110"/>
      <c r="P20" s="111"/>
    </row>
    <row r="21" spans="1:24" ht="13.5" thickBot="1">
      <c r="A21" s="185"/>
      <c r="B21" s="183"/>
      <c r="C21" s="183"/>
      <c r="D21" s="183"/>
      <c r="E21" s="183"/>
      <c r="F21" s="183"/>
      <c r="G21" s="183"/>
      <c r="H21" s="183"/>
      <c r="I21" s="183"/>
      <c r="J21" s="183"/>
      <c r="K21" s="183"/>
      <c r="L21" s="184"/>
      <c r="M21" s="112"/>
      <c r="N21" s="110"/>
      <c r="O21" s="110"/>
      <c r="P21" s="111"/>
      <c r="Q21" s="9"/>
      <c r="R21" s="9"/>
      <c r="S21" s="9"/>
      <c r="T21" s="9"/>
      <c r="U21" s="9"/>
      <c r="V21" s="9"/>
      <c r="W21" s="9"/>
      <c r="X21" s="9"/>
    </row>
    <row r="22" spans="1:16" ht="19.5" thickBot="1">
      <c r="A22" s="186" t="s">
        <v>34</v>
      </c>
      <c r="B22" s="200" t="s">
        <v>63</v>
      </c>
      <c r="C22" s="7"/>
      <c r="D22" s="7"/>
      <c r="E22" s="7"/>
      <c r="F22" s="7"/>
      <c r="G22" s="7"/>
      <c r="H22" s="7"/>
      <c r="I22" s="7"/>
      <c r="J22" s="7"/>
      <c r="K22" s="7"/>
      <c r="L22" s="8"/>
      <c r="M22" s="112"/>
      <c r="N22" s="110"/>
      <c r="O22" s="110"/>
      <c r="P22" s="111"/>
    </row>
    <row r="23" spans="1:16" ht="10.5" customHeight="1">
      <c r="A23" s="185"/>
      <c r="B23" s="183"/>
      <c r="C23" s="183"/>
      <c r="D23" s="183"/>
      <c r="E23" s="183"/>
      <c r="F23" s="183"/>
      <c r="G23" s="183"/>
      <c r="H23" s="183"/>
      <c r="I23" s="183"/>
      <c r="J23" s="183"/>
      <c r="K23" s="183"/>
      <c r="L23" s="184"/>
      <c r="M23" s="112"/>
      <c r="N23" s="110"/>
      <c r="O23" s="110"/>
      <c r="P23" s="111"/>
    </row>
    <row r="24" spans="1:16" ht="6.75" customHeight="1" thickBot="1">
      <c r="A24" s="192"/>
      <c r="B24" s="193"/>
      <c r="C24" s="193"/>
      <c r="D24" s="193"/>
      <c r="E24" s="193"/>
      <c r="F24" s="193"/>
      <c r="G24" s="193"/>
      <c r="H24" s="193"/>
      <c r="I24" s="193"/>
      <c r="J24" s="193"/>
      <c r="K24" s="193"/>
      <c r="L24" s="194"/>
      <c r="M24" s="195"/>
      <c r="N24" s="193"/>
      <c r="O24" s="193"/>
      <c r="P24" s="110"/>
    </row>
    <row r="25" spans="1:16" ht="23.25" thickBot="1">
      <c r="A25" s="203" t="s">
        <v>36</v>
      </c>
      <c r="B25" s="106" t="s">
        <v>65</v>
      </c>
      <c r="C25" s="7"/>
      <c r="D25" s="7"/>
      <c r="E25" s="7"/>
      <c r="F25" s="7"/>
      <c r="G25" s="7"/>
      <c r="H25" s="7"/>
      <c r="I25" s="7"/>
      <c r="J25" s="7"/>
      <c r="K25" s="8"/>
      <c r="L25" s="191"/>
      <c r="M25" s="114"/>
      <c r="N25" s="115"/>
      <c r="O25" s="115"/>
      <c r="P25" s="111"/>
    </row>
    <row r="26" spans="1:16" ht="13.5" thickBot="1">
      <c r="A26" s="188"/>
      <c r="B26" s="190"/>
      <c r="C26" s="190"/>
      <c r="D26" s="190"/>
      <c r="E26" s="190"/>
      <c r="F26" s="190"/>
      <c r="G26" s="190"/>
      <c r="H26" s="190"/>
      <c r="I26" s="190"/>
      <c r="J26" s="190"/>
      <c r="K26" s="190"/>
      <c r="L26" s="191"/>
      <c r="M26" s="112"/>
      <c r="N26" s="110"/>
      <c r="O26" s="110"/>
      <c r="P26" s="111"/>
    </row>
    <row r="27" spans="1:16" ht="25.5" customHeight="1" thickBot="1">
      <c r="A27" s="188"/>
      <c r="B27" s="236" t="s">
        <v>58</v>
      </c>
      <c r="C27" s="237"/>
      <c r="D27" s="179" t="s">
        <v>0</v>
      </c>
      <c r="E27" s="179" t="s">
        <v>1</v>
      </c>
      <c r="F27" s="179" t="s">
        <v>2</v>
      </c>
      <c r="G27" s="179" t="s">
        <v>3</v>
      </c>
      <c r="H27" s="179" t="s">
        <v>4</v>
      </c>
      <c r="I27" s="179" t="s">
        <v>60</v>
      </c>
      <c r="J27" s="180" t="s">
        <v>61</v>
      </c>
      <c r="K27" s="196"/>
      <c r="L27" s="191"/>
      <c r="M27" s="112"/>
      <c r="N27" s="110"/>
      <c r="O27" s="110"/>
      <c r="P27" s="111"/>
    </row>
    <row r="28" spans="1:16" ht="18.75" customHeight="1" thickBot="1">
      <c r="A28" s="188"/>
      <c r="B28" s="240" t="s">
        <v>12</v>
      </c>
      <c r="C28" s="241"/>
      <c r="D28" s="1"/>
      <c r="E28" s="1"/>
      <c r="F28" s="1"/>
      <c r="G28" s="1"/>
      <c r="H28" s="1"/>
      <c r="I28" s="1"/>
      <c r="J28" s="1"/>
      <c r="K28" s="209"/>
      <c r="L28" s="191"/>
      <c r="M28" s="112"/>
      <c r="N28" s="110"/>
      <c r="O28" s="110"/>
      <c r="P28" s="111"/>
    </row>
    <row r="29" spans="1:16" ht="18" customHeight="1" thickBot="1">
      <c r="A29" s="188"/>
      <c r="B29" s="244" t="s">
        <v>54</v>
      </c>
      <c r="C29" s="245"/>
      <c r="D29" s="245"/>
      <c r="E29" s="245"/>
      <c r="F29" s="245"/>
      <c r="G29" s="245"/>
      <c r="H29" s="245"/>
      <c r="I29" s="245"/>
      <c r="J29" s="246"/>
      <c r="K29" s="208">
        <f>IF(K28=1,1,IF(K28&lt;=4,INT(K28/2),IF(K28&gt;4,ROUNDUP(K28/2,0))))</f>
        <v>0</v>
      </c>
      <c r="L29" s="191"/>
      <c r="M29" s="112"/>
      <c r="N29" s="110"/>
      <c r="O29" s="110"/>
      <c r="P29" s="111"/>
    </row>
    <row r="30" spans="1:16" ht="18" customHeight="1" thickBot="1">
      <c r="A30" s="188"/>
      <c r="B30" s="238" t="s">
        <v>55</v>
      </c>
      <c r="C30" s="239"/>
      <c r="D30" s="211">
        <f>IF(D5="","",D5)</f>
      </c>
      <c r="E30" s="212">
        <f aca="true" t="shared" si="13" ref="E30:J30">IF(E5="","",E5)</f>
      </c>
      <c r="F30" s="212">
        <f t="shared" si="13"/>
      </c>
      <c r="G30" s="212">
        <f t="shared" si="13"/>
      </c>
      <c r="H30" s="212">
        <f t="shared" si="13"/>
      </c>
      <c r="I30" s="212">
        <f t="shared" si="13"/>
      </c>
      <c r="J30" s="213">
        <f t="shared" si="13"/>
      </c>
      <c r="K30" s="181">
        <f>SUM(D30:J30)</f>
        <v>0</v>
      </c>
      <c r="L30" s="191"/>
      <c r="M30" s="112"/>
      <c r="N30" s="110"/>
      <c r="O30" s="110"/>
      <c r="P30" s="111"/>
    </row>
    <row r="31" spans="1:16" ht="12.75">
      <c r="A31" s="188"/>
      <c r="B31" s="96" t="s">
        <v>5</v>
      </c>
      <c r="C31" s="97"/>
      <c r="D31" s="210">
        <f>IF(D30="","",D30/$K$30)</f>
      </c>
      <c r="E31" s="210">
        <f aca="true" t="shared" si="14" ref="E31:J31">IF(E30="","",E30/$K$30)</f>
      </c>
      <c r="F31" s="210">
        <f t="shared" si="14"/>
      </c>
      <c r="G31" s="210">
        <f t="shared" si="14"/>
      </c>
      <c r="H31" s="210">
        <f t="shared" si="14"/>
      </c>
      <c r="I31" s="210">
        <f t="shared" si="14"/>
      </c>
      <c r="J31" s="210">
        <f t="shared" si="14"/>
      </c>
      <c r="K31" s="98">
        <f>SUM(D31:J31)</f>
        <v>0</v>
      </c>
      <c r="L31" s="191"/>
      <c r="M31" s="112"/>
      <c r="N31" s="110"/>
      <c r="O31" s="110"/>
      <c r="P31" s="111"/>
    </row>
    <row r="32" spans="1:16" ht="12.75">
      <c r="A32" s="188"/>
      <c r="B32" s="167" t="s">
        <v>33</v>
      </c>
      <c r="C32" s="168"/>
      <c r="D32" s="134">
        <f>IF(D31="","",IF(D31=MAX($D$31:$J$31),$K$29,0))</f>
      </c>
      <c r="E32" s="134">
        <f aca="true" t="shared" si="15" ref="E32:J32">IF(E31="","",IF(E31=MAX($D$31:$J$31),$K$29,0))</f>
      </c>
      <c r="F32" s="134">
        <f t="shared" si="15"/>
      </c>
      <c r="G32" s="134">
        <f t="shared" si="15"/>
      </c>
      <c r="H32" s="134">
        <f t="shared" si="15"/>
      </c>
      <c r="I32" s="134">
        <f t="shared" si="15"/>
      </c>
      <c r="J32" s="134">
        <f t="shared" si="15"/>
      </c>
      <c r="K32" s="135">
        <f>SUM(D32:J32)</f>
        <v>0</v>
      </c>
      <c r="L32" s="191"/>
      <c r="M32" s="112"/>
      <c r="N32" s="110"/>
      <c r="O32" s="110"/>
      <c r="P32" s="111"/>
    </row>
    <row r="33" spans="1:16" ht="12.75">
      <c r="A33" s="188"/>
      <c r="B33" s="156" t="s">
        <v>66</v>
      </c>
      <c r="C33" s="207" t="e">
        <f>($K$33/(K28-K29))</f>
        <v>#DIV/0!</v>
      </c>
      <c r="D33" s="173">
        <f>IF(D31&gt;0.05,D30,0)</f>
      </c>
      <c r="E33" s="173">
        <f aca="true" t="shared" si="16" ref="E33:J33">IF(E31&gt;0.05,E30,0)</f>
      </c>
      <c r="F33" s="173">
        <f t="shared" si="16"/>
      </c>
      <c r="G33" s="173">
        <f t="shared" si="16"/>
      </c>
      <c r="H33" s="173">
        <f t="shared" si="16"/>
      </c>
      <c r="I33" s="173">
        <f t="shared" si="16"/>
      </c>
      <c r="J33" s="173">
        <f t="shared" si="16"/>
      </c>
      <c r="K33" s="159">
        <f>SUM(D33:J33)</f>
        <v>0</v>
      </c>
      <c r="L33" s="191"/>
      <c r="M33" s="112"/>
      <c r="N33" s="110"/>
      <c r="O33" s="110"/>
      <c r="P33" s="111"/>
    </row>
    <row r="34" spans="1:16" ht="12.75">
      <c r="A34" s="188"/>
      <c r="B34" s="169" t="s">
        <v>53</v>
      </c>
      <c r="C34" s="170"/>
      <c r="D34" s="137">
        <f>IF(D31="","",IF(AND($K$28&gt;1,D31&gt;0.05),INT(D30/$C$33),0))</f>
      </c>
      <c r="E34" s="137">
        <f aca="true" t="shared" si="17" ref="E34:J34">IF(E31="","",IF(AND($K$28&gt;1,E31&gt;0.05),INT(E30/$C$33),0))</f>
      </c>
      <c r="F34" s="137">
        <f t="shared" si="17"/>
      </c>
      <c r="G34" s="137">
        <f t="shared" si="17"/>
      </c>
      <c r="H34" s="137">
        <f t="shared" si="17"/>
      </c>
      <c r="I34" s="137">
        <f t="shared" si="17"/>
      </c>
      <c r="J34" s="137">
        <f t="shared" si="17"/>
      </c>
      <c r="K34" s="171">
        <f>SUM(D34:J34)</f>
        <v>0</v>
      </c>
      <c r="L34" s="191"/>
      <c r="M34" s="112"/>
      <c r="N34" s="113"/>
      <c r="O34" s="110"/>
      <c r="P34" s="111"/>
    </row>
    <row r="35" spans="1:16" ht="12.75">
      <c r="A35" s="188"/>
      <c r="B35" s="92" t="s">
        <v>7</v>
      </c>
      <c r="C35" s="86"/>
      <c r="D35" s="87"/>
      <c r="E35" s="87"/>
      <c r="F35" s="87"/>
      <c r="G35" s="87"/>
      <c r="H35" s="87"/>
      <c r="I35" s="87"/>
      <c r="J35" s="88"/>
      <c r="K35" s="90">
        <f>K28-SUM(K32,K34)</f>
        <v>0</v>
      </c>
      <c r="L35" s="191"/>
      <c r="M35" s="112"/>
      <c r="N35" s="197" t="s">
        <v>40</v>
      </c>
      <c r="O35" s="198"/>
      <c r="P35" s="111"/>
    </row>
    <row r="36" spans="1:16" ht="12.75">
      <c r="A36" s="188"/>
      <c r="B36" s="165" t="s">
        <v>8</v>
      </c>
      <c r="C36" s="157"/>
      <c r="D36" s="163">
        <f>IF(D31="","",IF(D31&gt;0.05,D33/(D34+1),0))</f>
      </c>
      <c r="E36" s="163">
        <f aca="true" t="shared" si="18" ref="E36:J36">IF(E31="","",IF(E31&gt;0.05,E33/(E34+1),0))</f>
      </c>
      <c r="F36" s="163">
        <f t="shared" si="18"/>
      </c>
      <c r="G36" s="163">
        <f t="shared" si="18"/>
      </c>
      <c r="H36" s="163">
        <f t="shared" si="18"/>
      </c>
      <c r="I36" s="163">
        <f t="shared" si="18"/>
      </c>
      <c r="J36" s="163">
        <f t="shared" si="18"/>
      </c>
      <c r="K36" s="172">
        <f>K35</f>
        <v>0</v>
      </c>
      <c r="L36" s="191"/>
      <c r="M36" s="112"/>
      <c r="N36" s="110"/>
      <c r="O36" s="110"/>
      <c r="P36" s="111"/>
    </row>
    <row r="37" spans="1:16" ht="12.75">
      <c r="A37" s="188"/>
      <c r="B37" s="123" t="s">
        <v>41</v>
      </c>
      <c r="C37" s="124"/>
      <c r="D37" s="125">
        <f>IF(D36="","",IF(D36=MAX($D$36:$J$36),$K$37,0))</f>
      </c>
      <c r="E37" s="125">
        <f aca="true" t="shared" si="19" ref="E37:J37">IF(E36="","",IF(E36=MAX($D$36:$J$36),$K$37,0))</f>
      </c>
      <c r="F37" s="125">
        <f t="shared" si="19"/>
      </c>
      <c r="G37" s="125">
        <f t="shared" si="19"/>
      </c>
      <c r="H37" s="125">
        <f t="shared" si="19"/>
      </c>
      <c r="I37" s="125">
        <f t="shared" si="19"/>
      </c>
      <c r="J37" s="125">
        <f t="shared" si="19"/>
      </c>
      <c r="K37" s="104">
        <f>IF(K36&gt;0,1,0)</f>
        <v>0</v>
      </c>
      <c r="L37" s="191"/>
      <c r="M37" s="112"/>
      <c r="N37" s="110"/>
      <c r="O37" s="110"/>
      <c r="P37" s="111"/>
    </row>
    <row r="38" spans="1:16" ht="12.75">
      <c r="A38" s="188"/>
      <c r="B38" s="165" t="s">
        <v>10</v>
      </c>
      <c r="C38" s="157"/>
      <c r="D38" s="158">
        <f>IF(D31="","",IF(D31&gt;0.05,D30/(SUM(D34,1,D37)),0))</f>
      </c>
      <c r="E38" s="158">
        <f aca="true" t="shared" si="20" ref="E38:J38">IF(E31="","",IF(E31&gt;0.05,E30/(SUM(E34,1,E37)),0))</f>
      </c>
      <c r="F38" s="158">
        <f t="shared" si="20"/>
      </c>
      <c r="G38" s="158">
        <f t="shared" si="20"/>
      </c>
      <c r="H38" s="158">
        <f t="shared" si="20"/>
      </c>
      <c r="I38" s="158">
        <f t="shared" si="20"/>
      </c>
      <c r="J38" s="158">
        <f t="shared" si="20"/>
      </c>
      <c r="K38" s="159">
        <f>K35-K37</f>
        <v>0</v>
      </c>
      <c r="L38" s="191"/>
      <c r="M38" s="112"/>
      <c r="N38" s="110"/>
      <c r="O38" s="110"/>
      <c r="P38" s="111"/>
    </row>
    <row r="39" spans="1:16" ht="12.75">
      <c r="A39" s="188"/>
      <c r="B39" s="126" t="s">
        <v>42</v>
      </c>
      <c r="C39" s="127"/>
      <c r="D39" s="128">
        <f>IF(D38="","",IF(D38=MAX($D$38:$J$38),$K$39,0))</f>
      </c>
      <c r="E39" s="128">
        <f aca="true" t="shared" si="21" ref="E39:J39">IF(E38="","",IF(E38=MAX($D$38:$J$38),$K$39,0))</f>
      </c>
      <c r="F39" s="128">
        <f t="shared" si="21"/>
      </c>
      <c r="G39" s="128">
        <f t="shared" si="21"/>
      </c>
      <c r="H39" s="128">
        <f t="shared" si="21"/>
      </c>
      <c r="I39" s="128">
        <f t="shared" si="21"/>
      </c>
      <c r="J39" s="128">
        <f t="shared" si="21"/>
      </c>
      <c r="K39" s="104">
        <f>IF(K38&gt;0,1,0)</f>
        <v>0</v>
      </c>
      <c r="L39" s="191"/>
      <c r="M39" s="112"/>
      <c r="N39" s="110"/>
      <c r="O39" s="110"/>
      <c r="P39" s="111"/>
    </row>
    <row r="40" spans="1:16" ht="12.75">
      <c r="A40" s="188"/>
      <c r="B40" s="165" t="s">
        <v>29</v>
      </c>
      <c r="C40" s="157"/>
      <c r="D40" s="158">
        <f>IF(D31="","",IF(D31&gt;0.05,D30/(SUM(D34,D37,D39,1)),0))</f>
      </c>
      <c r="E40" s="158">
        <f aca="true" t="shared" si="22" ref="E40:J40">IF(E31="","",IF(E31&gt;0.05,E30/(SUM(E34,E37,E39,1)),0))</f>
      </c>
      <c r="F40" s="158">
        <f t="shared" si="22"/>
      </c>
      <c r="G40" s="158">
        <f t="shared" si="22"/>
      </c>
      <c r="H40" s="158">
        <f t="shared" si="22"/>
      </c>
      <c r="I40" s="158">
        <f t="shared" si="22"/>
      </c>
      <c r="J40" s="158">
        <f t="shared" si="22"/>
      </c>
      <c r="K40" s="164">
        <f>K35-K37-K39</f>
        <v>0</v>
      </c>
      <c r="L40" s="191"/>
      <c r="M40" s="112"/>
      <c r="N40" s="110"/>
      <c r="O40" s="110"/>
      <c r="P40" s="111"/>
    </row>
    <row r="41" spans="1:16" ht="12.75">
      <c r="A41" s="188"/>
      <c r="B41" s="129" t="s">
        <v>43</v>
      </c>
      <c r="C41" s="130"/>
      <c r="D41" s="131">
        <f>IF(D40="","",IF(D40=MAX($D$40:$J$40),$K$41,0))</f>
      </c>
      <c r="E41" s="131">
        <f aca="true" t="shared" si="23" ref="E41:J41">IF(E40="","",IF(E40=MAX($D$40:$J$40),$K$41,0))</f>
      </c>
      <c r="F41" s="131">
        <f t="shared" si="23"/>
      </c>
      <c r="G41" s="131">
        <f t="shared" si="23"/>
      </c>
      <c r="H41" s="131">
        <f t="shared" si="23"/>
      </c>
      <c r="I41" s="131">
        <f t="shared" si="23"/>
      </c>
      <c r="J41" s="131">
        <f t="shared" si="23"/>
      </c>
      <c r="K41" s="104">
        <f>IF(K40&gt;0,1,0)</f>
        <v>0</v>
      </c>
      <c r="L41" s="191"/>
      <c r="M41" s="112"/>
      <c r="N41" s="110"/>
      <c r="O41" s="110"/>
      <c r="P41" s="111"/>
    </row>
    <row r="42" spans="1:16" ht="12.75">
      <c r="A42" s="188"/>
      <c r="B42" s="165" t="s">
        <v>32</v>
      </c>
      <c r="C42" s="157"/>
      <c r="D42" s="158">
        <f>IF(D31="","",IF(D31&gt;0.05,D30/SUM(D34,D37,D39,D41,1),0))</f>
      </c>
      <c r="E42" s="158">
        <f aca="true" t="shared" si="24" ref="E42:J42">IF(E31="","",IF(E31&gt;0.05,E30/SUM(E34,E37,E39,E41,1),0))</f>
      </c>
      <c r="F42" s="158">
        <f t="shared" si="24"/>
      </c>
      <c r="G42" s="158">
        <f t="shared" si="24"/>
      </c>
      <c r="H42" s="158">
        <f t="shared" si="24"/>
      </c>
      <c r="I42" s="158">
        <f t="shared" si="24"/>
      </c>
      <c r="J42" s="158">
        <f t="shared" si="24"/>
      </c>
      <c r="K42" s="164">
        <f>K35-K37-K39-K41</f>
        <v>0</v>
      </c>
      <c r="L42" s="191"/>
      <c r="M42" s="112"/>
      <c r="N42" s="110"/>
      <c r="O42" s="110"/>
      <c r="P42" s="111"/>
    </row>
    <row r="43" spans="1:16" ht="13.5" thickBot="1">
      <c r="A43" s="188"/>
      <c r="B43" s="108" t="s">
        <v>44</v>
      </c>
      <c r="C43" s="89"/>
      <c r="D43" s="103">
        <f>IF(D42="","",IF(D42=MAX($D$42:$J$42),$K$43,0))</f>
      </c>
      <c r="E43" s="103">
        <f aca="true" t="shared" si="25" ref="E43:J43">IF(E42="","",IF(E42=MAX($D$42:$J$42),$K$43,0))</f>
      </c>
      <c r="F43" s="103">
        <f t="shared" si="25"/>
      </c>
      <c r="G43" s="103">
        <f t="shared" si="25"/>
      </c>
      <c r="H43" s="103">
        <f t="shared" si="25"/>
      </c>
      <c r="I43" s="103">
        <f t="shared" si="25"/>
      </c>
      <c r="J43" s="103">
        <f t="shared" si="25"/>
      </c>
      <c r="K43" s="105">
        <f>IF(K42&gt;0,1,0)</f>
        <v>0</v>
      </c>
      <c r="L43" s="191"/>
      <c r="M43" s="112"/>
      <c r="N43" s="110"/>
      <c r="O43" s="110"/>
      <c r="P43" s="111"/>
    </row>
    <row r="44" spans="1:16" ht="23.25" customHeight="1" thickBot="1">
      <c r="A44" s="188"/>
      <c r="B44" s="229" t="s">
        <v>56</v>
      </c>
      <c r="C44" s="230"/>
      <c r="D44" s="176">
        <f aca="true" t="shared" si="26" ref="D44:J44">SUM(D41,D39,D37,D34,D32)</f>
        <v>0</v>
      </c>
      <c r="E44" s="176">
        <f t="shared" si="26"/>
        <v>0</v>
      </c>
      <c r="F44" s="176">
        <f t="shared" si="26"/>
        <v>0</v>
      </c>
      <c r="G44" s="176">
        <f t="shared" si="26"/>
        <v>0</v>
      </c>
      <c r="H44" s="176">
        <f t="shared" si="26"/>
        <v>0</v>
      </c>
      <c r="I44" s="176">
        <f t="shared" si="26"/>
        <v>0</v>
      </c>
      <c r="J44" s="176">
        <f t="shared" si="26"/>
        <v>0</v>
      </c>
      <c r="K44" s="178">
        <f>IF(SUM(D44:J44)=K28,K28,"FAUX")</f>
        <v>0</v>
      </c>
      <c r="L44" s="191"/>
      <c r="M44" s="112"/>
      <c r="N44" s="110"/>
      <c r="O44" s="110"/>
      <c r="P44" s="111"/>
    </row>
    <row r="45" spans="1:16" ht="13.5" thickBot="1">
      <c r="A45" s="188"/>
      <c r="B45" s="190"/>
      <c r="C45" s="190"/>
      <c r="D45" s="190"/>
      <c r="E45" s="190"/>
      <c r="F45" s="190"/>
      <c r="G45" s="190"/>
      <c r="H45" s="190"/>
      <c r="I45" s="190"/>
      <c r="J45" s="190"/>
      <c r="K45" s="190"/>
      <c r="L45" s="191"/>
      <c r="M45" s="112"/>
      <c r="N45" s="110"/>
      <c r="O45" s="110"/>
      <c r="P45" s="111"/>
    </row>
    <row r="46" spans="1:16" ht="19.5" thickBot="1">
      <c r="A46" s="189" t="s">
        <v>34</v>
      </c>
      <c r="B46" s="201" t="s">
        <v>64</v>
      </c>
      <c r="C46" s="27"/>
      <c r="D46" s="27"/>
      <c r="E46" s="27"/>
      <c r="F46" s="27"/>
      <c r="G46" s="27"/>
      <c r="H46" s="27"/>
      <c r="I46" s="27"/>
      <c r="J46" s="27"/>
      <c r="K46" s="27"/>
      <c r="L46" s="8"/>
      <c r="M46" s="112"/>
      <c r="N46" s="110"/>
      <c r="O46" s="110"/>
      <c r="P46" s="111"/>
    </row>
    <row r="47" spans="1:16" ht="9" customHeight="1">
      <c r="A47" s="188"/>
      <c r="B47" s="190"/>
      <c r="C47" s="190"/>
      <c r="D47" s="190"/>
      <c r="E47" s="190"/>
      <c r="F47" s="190"/>
      <c r="G47" s="190"/>
      <c r="H47" s="190"/>
      <c r="I47" s="190"/>
      <c r="J47" s="190"/>
      <c r="K47" s="190"/>
      <c r="L47" s="191"/>
      <c r="M47" s="112"/>
      <c r="N47" s="110"/>
      <c r="O47" s="110"/>
      <c r="P47" s="111"/>
    </row>
    <row r="48" spans="1:16" ht="8.25" customHeight="1" thickBot="1">
      <c r="A48" s="192"/>
      <c r="B48" s="193"/>
      <c r="C48" s="193"/>
      <c r="D48" s="193"/>
      <c r="E48" s="193"/>
      <c r="F48" s="193"/>
      <c r="G48" s="193"/>
      <c r="H48" s="193"/>
      <c r="I48" s="193"/>
      <c r="J48" s="193"/>
      <c r="K48" s="193"/>
      <c r="L48" s="194"/>
      <c r="M48" s="195"/>
      <c r="N48" s="193"/>
      <c r="O48" s="193"/>
      <c r="P48" s="111"/>
    </row>
    <row r="49" spans="1:16" ht="13.5" thickBot="1">
      <c r="A49" s="42"/>
      <c r="B49" s="43"/>
      <c r="C49" s="43"/>
      <c r="D49" s="43"/>
      <c r="E49" s="43"/>
      <c r="F49" s="43"/>
      <c r="G49" s="43"/>
      <c r="H49" s="43"/>
      <c r="I49" s="43"/>
      <c r="J49" s="43"/>
      <c r="K49" s="43"/>
      <c r="L49" s="43"/>
      <c r="M49" s="43"/>
      <c r="N49" s="43"/>
      <c r="O49" s="43"/>
      <c r="P49" s="110"/>
    </row>
    <row r="50" spans="1:16" ht="54.75" customHeight="1" thickBot="1">
      <c r="A50" s="42"/>
      <c r="B50" s="231" t="s">
        <v>59</v>
      </c>
      <c r="C50" s="232"/>
      <c r="D50" s="232"/>
      <c r="E50" s="232"/>
      <c r="F50" s="232"/>
      <c r="G50" s="232"/>
      <c r="H50" s="232"/>
      <c r="I50" s="232"/>
      <c r="J50" s="232"/>
      <c r="K50" s="232"/>
      <c r="L50" s="232"/>
      <c r="M50" s="232"/>
      <c r="N50" s="232"/>
      <c r="O50" s="233"/>
      <c r="P50" s="43"/>
    </row>
    <row r="51" spans="1:16" ht="12.75">
      <c r="A51" s="42"/>
      <c r="B51" s="43"/>
      <c r="C51" s="43"/>
      <c r="D51" s="43"/>
      <c r="E51" s="43"/>
      <c r="F51" s="43"/>
      <c r="G51" s="43"/>
      <c r="H51" s="43"/>
      <c r="I51" s="43"/>
      <c r="J51" s="43"/>
      <c r="K51" s="43"/>
      <c r="L51" s="43"/>
      <c r="M51" s="43"/>
      <c r="N51" s="43"/>
      <c r="O51" s="43"/>
      <c r="P51" s="43"/>
    </row>
    <row r="52" spans="1:16" ht="12.75">
      <c r="A52" s="42"/>
      <c r="B52" s="43"/>
      <c r="C52" s="43"/>
      <c r="D52" s="43"/>
      <c r="E52" s="43"/>
      <c r="F52" s="43"/>
      <c r="G52" s="43"/>
      <c r="H52" s="43"/>
      <c r="I52" s="43"/>
      <c r="J52" s="43"/>
      <c r="K52" s="43"/>
      <c r="L52" s="43"/>
      <c r="M52" s="43"/>
      <c r="N52" s="43"/>
      <c r="O52" s="43"/>
      <c r="P52" s="43"/>
    </row>
    <row r="53" spans="1:16" ht="12.75">
      <c r="A53" s="42"/>
      <c r="B53" s="43"/>
      <c r="C53" s="43"/>
      <c r="D53" s="43"/>
      <c r="E53" s="43"/>
      <c r="F53" s="43"/>
      <c r="G53" s="43"/>
      <c r="H53" s="43"/>
      <c r="I53" s="43"/>
      <c r="J53" s="43"/>
      <c r="K53" s="43"/>
      <c r="L53" s="43"/>
      <c r="M53" s="43"/>
      <c r="N53" s="43"/>
      <c r="O53" s="43"/>
      <c r="P53" s="43"/>
    </row>
    <row r="54" spans="1:16" ht="12.75">
      <c r="A54" s="42"/>
      <c r="B54" s="43"/>
      <c r="C54" s="43"/>
      <c r="D54" s="43"/>
      <c r="E54" s="43"/>
      <c r="F54" s="43"/>
      <c r="G54" s="43"/>
      <c r="H54" s="43"/>
      <c r="I54" s="43"/>
      <c r="J54" s="43"/>
      <c r="K54" s="43"/>
      <c r="L54" s="43"/>
      <c r="M54" s="43"/>
      <c r="N54" s="43"/>
      <c r="O54" s="43"/>
      <c r="P54" s="43"/>
    </row>
    <row r="55" spans="1:16" ht="12.75">
      <c r="A55" s="42"/>
      <c r="B55" s="43"/>
      <c r="C55" s="43"/>
      <c r="D55" s="43"/>
      <c r="E55" s="43"/>
      <c r="F55" s="43"/>
      <c r="G55" s="43"/>
      <c r="H55" s="43"/>
      <c r="I55" s="43"/>
      <c r="J55" s="43"/>
      <c r="K55" s="43"/>
      <c r="L55" s="43"/>
      <c r="M55" s="43"/>
      <c r="N55" s="43"/>
      <c r="O55" s="43"/>
      <c r="P55" s="43"/>
    </row>
    <row r="56" spans="1:16" ht="12.75">
      <c r="A56" s="42"/>
      <c r="B56" s="43"/>
      <c r="C56" s="43"/>
      <c r="D56" s="43"/>
      <c r="E56" s="43"/>
      <c r="F56" s="43"/>
      <c r="G56" s="43"/>
      <c r="H56" s="43"/>
      <c r="I56" s="43"/>
      <c r="J56" s="43"/>
      <c r="K56" s="43"/>
      <c r="L56" s="43"/>
      <c r="M56" s="43"/>
      <c r="N56" s="43"/>
      <c r="O56" s="43"/>
      <c r="P56" s="43"/>
    </row>
    <row r="57" spans="1:16" ht="12.75">
      <c r="A57" s="43"/>
      <c r="B57" s="43"/>
      <c r="C57" s="43"/>
      <c r="D57" s="43"/>
      <c r="E57" s="43"/>
      <c r="F57" s="43"/>
      <c r="G57" s="43"/>
      <c r="H57" s="43"/>
      <c r="I57" s="43"/>
      <c r="J57" s="43"/>
      <c r="K57" s="43"/>
      <c r="L57" s="43"/>
      <c r="M57" s="43"/>
      <c r="N57" s="43"/>
      <c r="O57" s="43"/>
      <c r="P57" s="43"/>
    </row>
    <row r="58" spans="1:12" ht="12.75">
      <c r="A58" s="43"/>
      <c r="B58" s="43"/>
      <c r="C58" s="43"/>
      <c r="D58" s="43"/>
      <c r="E58" s="43"/>
      <c r="F58" s="43"/>
      <c r="G58" s="43"/>
      <c r="H58" s="43"/>
      <c r="I58" s="43"/>
      <c r="J58" s="43"/>
      <c r="K58" s="43"/>
      <c r="L58" s="43"/>
    </row>
    <row r="59" spans="1:12" ht="12.75">
      <c r="A59" s="43"/>
      <c r="B59" s="43"/>
      <c r="C59" s="43"/>
      <c r="D59" s="43"/>
      <c r="E59" s="43"/>
      <c r="F59" s="43"/>
      <c r="G59" s="43"/>
      <c r="H59" s="43"/>
      <c r="I59" s="43"/>
      <c r="J59" s="43"/>
      <c r="K59" s="43"/>
      <c r="L59" s="43"/>
    </row>
    <row r="60" spans="1:12" ht="12.75">
      <c r="A60" s="43"/>
      <c r="B60" s="43"/>
      <c r="C60" s="43"/>
      <c r="D60" s="43"/>
      <c r="E60" s="43"/>
      <c r="F60" s="43"/>
      <c r="G60" s="43"/>
      <c r="H60" s="43"/>
      <c r="I60" s="43"/>
      <c r="J60" s="43"/>
      <c r="K60" s="43"/>
      <c r="L60" s="43"/>
    </row>
    <row r="61" spans="1:12" ht="12.75">
      <c r="A61" s="43"/>
      <c r="B61" s="43"/>
      <c r="C61" s="43"/>
      <c r="D61" s="43"/>
      <c r="E61" s="43"/>
      <c r="F61" s="43"/>
      <c r="G61" s="43"/>
      <c r="H61" s="43"/>
      <c r="I61" s="43"/>
      <c r="J61" s="43"/>
      <c r="K61" s="43"/>
      <c r="L61" s="43"/>
    </row>
    <row r="62" spans="1:12" ht="12.75">
      <c r="A62" s="43"/>
      <c r="B62" s="43"/>
      <c r="C62" s="43"/>
      <c r="D62" s="43"/>
      <c r="E62" s="43"/>
      <c r="F62" s="43"/>
      <c r="G62" s="43"/>
      <c r="H62" s="43"/>
      <c r="I62" s="43"/>
      <c r="J62" s="43"/>
      <c r="K62" s="43"/>
      <c r="L62" s="43"/>
    </row>
    <row r="63" spans="1:12" ht="12.75">
      <c r="A63" s="43"/>
      <c r="B63" s="43"/>
      <c r="C63" s="43"/>
      <c r="D63" s="43"/>
      <c r="E63" s="43"/>
      <c r="F63" s="43"/>
      <c r="G63" s="43"/>
      <c r="H63" s="43"/>
      <c r="I63" s="43"/>
      <c r="J63" s="43"/>
      <c r="K63" s="43"/>
      <c r="L63" s="43"/>
    </row>
    <row r="64" spans="1:12" ht="12.75">
      <c r="A64" s="43"/>
      <c r="B64" s="43"/>
      <c r="C64" s="43"/>
      <c r="D64" s="43"/>
      <c r="E64" s="43"/>
      <c r="F64" s="43"/>
      <c r="G64" s="43"/>
      <c r="H64" s="43"/>
      <c r="I64" s="43"/>
      <c r="J64" s="43"/>
      <c r="K64" s="43"/>
      <c r="L64" s="43"/>
    </row>
    <row r="65" spans="1:12" ht="12.75">
      <c r="A65" s="43"/>
      <c r="B65" s="43"/>
      <c r="C65" s="43"/>
      <c r="D65" s="43"/>
      <c r="E65" s="43"/>
      <c r="F65" s="43"/>
      <c r="G65" s="43"/>
      <c r="H65" s="43"/>
      <c r="I65" s="43"/>
      <c r="J65" s="43"/>
      <c r="K65" s="43"/>
      <c r="L65" s="43"/>
    </row>
    <row r="66" spans="1:12" ht="12.75">
      <c r="A66" s="43"/>
      <c r="B66" s="43"/>
      <c r="C66" s="43"/>
      <c r="D66" s="43"/>
      <c r="E66" s="43"/>
      <c r="F66" s="43"/>
      <c r="G66" s="43"/>
      <c r="H66" s="43"/>
      <c r="I66" s="43"/>
      <c r="J66" s="43"/>
      <c r="K66" s="43"/>
      <c r="L66" s="43"/>
    </row>
  </sheetData>
  <sheetProtection password="85D3" sheet="1"/>
  <mergeCells count="10">
    <mergeCell ref="B20:C20"/>
    <mergeCell ref="B44:C44"/>
    <mergeCell ref="B50:O50"/>
    <mergeCell ref="B3:C3"/>
    <mergeCell ref="B27:C27"/>
    <mergeCell ref="B30:C30"/>
    <mergeCell ref="B4:C4"/>
    <mergeCell ref="B5:C5"/>
    <mergeCell ref="B28:C28"/>
    <mergeCell ref="B29:J29"/>
  </mergeCells>
  <printOptions/>
  <pageMargins left="0.7086614173228347" right="0.7086614173228347" top="0.7480314960629921" bottom="0.7480314960629921" header="0.31496062992125984" footer="0.31496062992125984"/>
  <pageSetup fitToHeight="1" fitToWidth="1" horizontalDpi="300" verticalDpi="300" orientation="landscape" scale="7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dc:creator>
  <cp:keywords/>
  <dc:description/>
  <cp:lastModifiedBy>Sophie</cp:lastModifiedBy>
  <cp:lastPrinted>2013-01-02T19:41:07Z</cp:lastPrinted>
  <dcterms:created xsi:type="dcterms:W3CDTF">2006-11-23T09:03:00Z</dcterms:created>
  <dcterms:modified xsi:type="dcterms:W3CDTF">2013-05-28T15:47:27Z</dcterms:modified>
  <cp:category/>
  <cp:version/>
  <cp:contentType/>
  <cp:contentStatus/>
  <cp:revision>1</cp:revision>
</cp:coreProperties>
</file>